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8232" firstSheet="2" activeTab="2"/>
  </bookViews>
  <sheets>
    <sheet name="LIMITE DI SPESA" sheetId="7" r:id="rId1"/>
    <sheet name="UTILIZZO RISERVE" sheetId="6" r:id="rId2"/>
    <sheet name="bilancio cont. finanziaria" sheetId="5" r:id="rId3"/>
    <sheet name="budget economico triennale " sheetId="4" r:id="rId4"/>
    <sheet name="budget investimenti trienn" sheetId="3" r:id="rId5"/>
    <sheet name="budget investimenti" sheetId="2" r:id="rId6"/>
    <sheet name="budget economico" sheetId="1" r:id="rId7"/>
  </sheets>
  <definedNames>
    <definedName name="_xlnm.Print_Area" localSheetId="3">'budget economico triennale '!$A$1:$K$74</definedName>
    <definedName name="_xlnm.Print_Area" localSheetId="5">'budget investimenti'!$A$1:$AF$33</definedName>
    <definedName name="_xlnm.Print_Area" localSheetId="4">'budget investimenti trienn'!$A$1:$AO$30</definedName>
    <definedName name="_xlnm.Print_Area" localSheetId="1">'UTILIZZO RISERVE'!$A$1:$O$18</definedName>
  </definedNames>
  <calcPr calcId="152511" concurrentCalc="0"/>
</workbook>
</file>

<file path=xl/calcChain.xml><?xml version="1.0" encoding="utf-8"?>
<calcChain xmlns="http://schemas.openxmlformats.org/spreadsheetml/2006/main">
  <c r="E23" i="7" l="1"/>
  <c r="E16" i="7"/>
  <c r="E11" i="7"/>
  <c r="E12" i="7"/>
  <c r="E8" i="7"/>
  <c r="E13" i="7"/>
  <c r="J5" i="7"/>
  <c r="D17" i="5"/>
  <c r="D37" i="5"/>
  <c r="K54" i="4"/>
  <c r="J54" i="4"/>
  <c r="I54" i="4"/>
  <c r="K54" i="1"/>
  <c r="K28" i="4"/>
  <c r="J28" i="4"/>
  <c r="I28" i="4"/>
  <c r="J28" i="1"/>
  <c r="C11" i="6"/>
  <c r="D11" i="6"/>
  <c r="F11" i="6"/>
  <c r="I11" i="6"/>
  <c r="D13" i="6"/>
  <c r="E12" i="6"/>
  <c r="E13" i="6"/>
  <c r="F13" i="6"/>
  <c r="I13" i="6"/>
  <c r="D14" i="6"/>
  <c r="F14" i="6"/>
  <c r="I14" i="6"/>
  <c r="I12" i="6"/>
  <c r="I15" i="6"/>
  <c r="I17" i="6"/>
  <c r="D6" i="6"/>
  <c r="F6" i="6"/>
  <c r="I6" i="6"/>
  <c r="D7" i="6"/>
  <c r="E7" i="6"/>
  <c r="F7" i="6"/>
  <c r="I7" i="6"/>
  <c r="D8" i="6"/>
  <c r="F8" i="6"/>
  <c r="I8" i="6"/>
  <c r="I9" i="6"/>
  <c r="D4" i="6"/>
  <c r="F4" i="6"/>
  <c r="I4" i="6"/>
  <c r="I18" i="6"/>
  <c r="F9" i="6"/>
  <c r="F12" i="6"/>
  <c r="F17" i="6"/>
  <c r="F18" i="6"/>
  <c r="L4" i="6"/>
  <c r="O4" i="6"/>
  <c r="J9" i="6"/>
  <c r="K9" i="6"/>
  <c r="L9" i="6"/>
  <c r="M9" i="6"/>
  <c r="N9" i="6"/>
  <c r="O9" i="6"/>
  <c r="L11" i="6"/>
  <c r="O11" i="6"/>
  <c r="L13" i="6"/>
  <c r="O13" i="6"/>
  <c r="L14" i="6"/>
  <c r="O14" i="6"/>
  <c r="O12" i="6"/>
  <c r="L15" i="6"/>
  <c r="O15" i="6"/>
  <c r="L16" i="6"/>
  <c r="O16" i="6"/>
  <c r="O17" i="6"/>
  <c r="O18" i="6"/>
  <c r="L12" i="6"/>
  <c r="L17" i="6"/>
  <c r="L18" i="6"/>
  <c r="E9" i="6"/>
  <c r="E17" i="6"/>
  <c r="E18" i="6"/>
  <c r="D9" i="6"/>
  <c r="D12" i="6"/>
  <c r="D17" i="6"/>
  <c r="D18" i="6"/>
  <c r="B9" i="6"/>
  <c r="B12" i="6"/>
  <c r="B17" i="6"/>
  <c r="B18" i="6"/>
  <c r="N17" i="6"/>
  <c r="M17" i="6"/>
  <c r="K17" i="6"/>
  <c r="J17" i="6"/>
  <c r="H17" i="6"/>
  <c r="G17" i="6"/>
  <c r="D10" i="6"/>
  <c r="H9" i="6"/>
  <c r="G9" i="6"/>
  <c r="L8" i="6"/>
  <c r="O8" i="6"/>
  <c r="L7" i="6"/>
  <c r="O7" i="6"/>
  <c r="L6" i="6"/>
  <c r="O6" i="6"/>
  <c r="D5" i="6"/>
  <c r="D4" i="5"/>
  <c r="D6" i="5"/>
  <c r="D3" i="5"/>
  <c r="E3" i="5"/>
  <c r="D8" i="5"/>
  <c r="E8" i="5"/>
  <c r="D11" i="5"/>
  <c r="D10" i="5"/>
  <c r="E10" i="5"/>
  <c r="D12" i="5"/>
  <c r="E12" i="5"/>
  <c r="D14" i="5"/>
  <c r="E14" i="5"/>
  <c r="D16" i="5"/>
  <c r="E16" i="5"/>
  <c r="D18" i="5"/>
  <c r="E18" i="5"/>
  <c r="E22" i="5"/>
  <c r="D24" i="5"/>
  <c r="D23" i="5"/>
  <c r="E23" i="5"/>
  <c r="D27" i="5"/>
  <c r="D26" i="5"/>
  <c r="E26" i="5"/>
  <c r="D29" i="5"/>
  <c r="D30" i="5"/>
  <c r="D28" i="5"/>
  <c r="E28" i="5"/>
  <c r="D31" i="5"/>
  <c r="E31" i="5"/>
  <c r="D33" i="5"/>
  <c r="E33" i="5"/>
  <c r="D35" i="5"/>
  <c r="E35" i="5"/>
  <c r="D39" i="5"/>
  <c r="D38" i="5"/>
  <c r="E38" i="5"/>
  <c r="D41" i="5"/>
  <c r="E41" i="5"/>
  <c r="D44" i="5"/>
  <c r="D43" i="5"/>
  <c r="E43" i="5"/>
  <c r="D45" i="5"/>
  <c r="E45" i="5"/>
  <c r="E49" i="5"/>
  <c r="E51" i="5"/>
  <c r="L49" i="5"/>
  <c r="D49" i="5"/>
  <c r="G43" i="5"/>
  <c r="H39" i="5"/>
  <c r="H40" i="5"/>
  <c r="H35" i="5"/>
  <c r="H31" i="5"/>
  <c r="J27" i="5"/>
  <c r="J29" i="5"/>
  <c r="J24" i="5"/>
  <c r="J25" i="5"/>
  <c r="G25" i="5"/>
  <c r="F22" i="5"/>
  <c r="I22" i="5"/>
  <c r="D22" i="5"/>
  <c r="H3" i="5"/>
  <c r="K18" i="4"/>
  <c r="K8" i="4"/>
  <c r="K5" i="4"/>
  <c r="K4" i="4"/>
  <c r="K23" i="4"/>
  <c r="K27" i="4"/>
  <c r="K34" i="4"/>
  <c r="K26" i="4"/>
  <c r="K35" i="4"/>
  <c r="K49" i="4"/>
  <c r="K48" i="4"/>
  <c r="K55" i="4"/>
  <c r="K57" i="4"/>
  <c r="K59" i="4"/>
  <c r="K69" i="4"/>
  <c r="K71" i="4"/>
  <c r="K72" i="4"/>
  <c r="K74" i="4"/>
  <c r="J18" i="4"/>
  <c r="J9" i="4"/>
  <c r="J8" i="4"/>
  <c r="J5" i="4"/>
  <c r="J4" i="4"/>
  <c r="J23" i="4"/>
  <c r="J27" i="4"/>
  <c r="J34" i="4"/>
  <c r="J26" i="4"/>
  <c r="J35" i="4"/>
  <c r="J49" i="4"/>
  <c r="J48" i="4"/>
  <c r="J55" i="4"/>
  <c r="J57" i="4"/>
  <c r="J59" i="4"/>
  <c r="J69" i="4"/>
  <c r="J71" i="4"/>
  <c r="J72" i="4"/>
  <c r="J74" i="4"/>
  <c r="I18" i="4"/>
  <c r="I9" i="4"/>
  <c r="I8" i="4"/>
  <c r="I5" i="4"/>
  <c r="I4" i="4"/>
  <c r="I23" i="4"/>
  <c r="I27" i="4"/>
  <c r="I34" i="4"/>
  <c r="I26" i="4"/>
  <c r="I35" i="4"/>
  <c r="I49" i="4"/>
  <c r="I48" i="4"/>
  <c r="I55" i="4"/>
  <c r="I57" i="4"/>
  <c r="I59" i="4"/>
  <c r="I69" i="4"/>
  <c r="I71" i="4"/>
  <c r="I72" i="4"/>
  <c r="I74" i="4"/>
  <c r="AO14" i="3"/>
  <c r="AO18" i="3"/>
  <c r="AO19" i="3"/>
  <c r="AO22" i="3"/>
  <c r="AK23" i="3"/>
  <c r="AO23" i="3"/>
  <c r="AO25" i="3"/>
  <c r="AO29" i="3"/>
  <c r="AM30" i="3"/>
  <c r="AL14" i="3"/>
  <c r="AL25" i="3"/>
  <c r="AL30" i="3"/>
  <c r="AH23" i="3"/>
  <c r="AH29" i="3"/>
  <c r="AI29" i="3"/>
  <c r="AJ14" i="3"/>
  <c r="AF18" i="3"/>
  <c r="AJ18" i="3"/>
  <c r="AJ19" i="3"/>
  <c r="AJ22" i="3"/>
  <c r="AE23" i="3"/>
  <c r="AJ23" i="3"/>
  <c r="AJ25" i="3"/>
  <c r="AJ29" i="3"/>
  <c r="AH30" i="3"/>
  <c r="AF23" i="3"/>
  <c r="AG25" i="3"/>
  <c r="AG14" i="3"/>
  <c r="AG30" i="3"/>
  <c r="K29" i="3"/>
  <c r="S29" i="3"/>
  <c r="AE14" i="3"/>
  <c r="AE17" i="3"/>
  <c r="AE18" i="3"/>
  <c r="AE19" i="3"/>
  <c r="AE22" i="3"/>
  <c r="AE25" i="3"/>
  <c r="AE27" i="3"/>
  <c r="AE29" i="3"/>
  <c r="K30" i="3"/>
  <c r="J14" i="3"/>
  <c r="J25" i="3"/>
  <c r="J30" i="3"/>
  <c r="AN29" i="3"/>
  <c r="AM29" i="3"/>
  <c r="K25" i="3"/>
  <c r="K27" i="2"/>
  <c r="K32" i="2"/>
  <c r="S32" i="2"/>
  <c r="J15" i="2"/>
  <c r="AE15" i="2"/>
  <c r="AE19" i="2"/>
  <c r="I20" i="2"/>
  <c r="AE20" i="2"/>
  <c r="I21" i="2"/>
  <c r="AE21" i="2"/>
  <c r="AE24" i="2"/>
  <c r="I25" i="2"/>
  <c r="AE25" i="2"/>
  <c r="AE27" i="2"/>
  <c r="AE30" i="2"/>
  <c r="AE32" i="2"/>
  <c r="K33" i="2"/>
  <c r="J27" i="2"/>
  <c r="J33" i="2"/>
  <c r="AE14" i="2"/>
  <c r="K4" i="1"/>
  <c r="K8" i="1"/>
  <c r="K18" i="1"/>
  <c r="L2" i="1"/>
  <c r="J27" i="1"/>
  <c r="K26" i="1"/>
  <c r="K35" i="1"/>
  <c r="K47" i="1"/>
  <c r="L55" i="1"/>
  <c r="L56" i="1"/>
  <c r="K57" i="1"/>
  <c r="L68" i="1"/>
  <c r="L69" i="1"/>
  <c r="L70" i="1"/>
</calcChain>
</file>

<file path=xl/sharedStrings.xml><?xml version="1.0" encoding="utf-8"?>
<sst xmlns="http://schemas.openxmlformats.org/spreadsheetml/2006/main" count="365" uniqueCount="217">
  <si>
    <t>BILANCIO UNICO DI PREVISIONE  ANNUALE AUTORIZZATORIO 2025</t>
  </si>
  <si>
    <t xml:space="preserve">A) PROVENTI OPERATIVI </t>
  </si>
  <si>
    <t xml:space="preserve">           1)Proventi per la didattica</t>
  </si>
  <si>
    <t xml:space="preserve">           2)Proventi da Ricerche commissionate e trasferimento tecnologico</t>
  </si>
  <si>
    <t xml:space="preserve">           3)Proventi da Ricerche con finanziamenti competitivi</t>
  </si>
  <si>
    <t xml:space="preserve">           1)Contributi Miur e altre Amministrazioni centrali</t>
  </si>
  <si>
    <t xml:space="preserve">           2)Contributi Regioni e Province autonome</t>
  </si>
  <si>
    <t xml:space="preserve">           3)Contributi altre Amministrazioni locali</t>
  </si>
  <si>
    <t xml:space="preserve">           4)Contributi Unione Europea e altri Organismi Internazionali</t>
  </si>
  <si>
    <t xml:space="preserve">           5)Contributi da Università</t>
  </si>
  <si>
    <t xml:space="preserve">           6)Contributi da altri (pubblici)</t>
  </si>
  <si>
    <t xml:space="preserve">           7)Contributi da altri (privati) </t>
  </si>
  <si>
    <t xml:space="preserve">           1) Utilizzo di riserve di Patrimonio Netto derivanti dalla contabilità finanziaria</t>
  </si>
  <si>
    <t xml:space="preserve">           2) Altri proventi e ricavi diversi</t>
  </si>
  <si>
    <t>TOTALE PROVENTI (A)</t>
  </si>
  <si>
    <t>B) COSTI OPERATIVI</t>
  </si>
  <si>
    <t xml:space="preserve">         1) Costi del personale dedicato alla ricerca e alla didattica</t>
  </si>
  <si>
    <t xml:space="preserve">         a)docenti/ricercatori</t>
  </si>
  <si>
    <t xml:space="preserve">         b)collaborazioni scientifiche (collaboratori, assegnisti, ecc)</t>
  </si>
  <si>
    <t xml:space="preserve">         c)docenti a contratto</t>
  </si>
  <si>
    <t xml:space="preserve">         d)esperti linguistici</t>
  </si>
  <si>
    <t xml:space="preserve">         e)altro personale dedicato alla didattica e alla ricerca</t>
  </si>
  <si>
    <t xml:space="preserve">        2) Costi del personale dirigente e tecnico-amministrativo</t>
  </si>
  <si>
    <t xml:space="preserve">  1) Costi per sostegno agli studenti</t>
  </si>
  <si>
    <t xml:space="preserve">        2)Costi per il diritto allo studio</t>
  </si>
  <si>
    <t xml:space="preserve">        3)Costi per la ricerca e l'attività editoriale</t>
  </si>
  <si>
    <t xml:space="preserve">        4)Trasferimenti a partner di progetti coordinati</t>
  </si>
  <si>
    <t xml:space="preserve">        5)Acquisto materiale consumo per laboratori</t>
  </si>
  <si>
    <t xml:space="preserve">        6)Variazione rimanenze di materiale di consumo per laboratori</t>
  </si>
  <si>
    <t xml:space="preserve">        7)Acquisto di libri, periodici e materiale bibliografico</t>
  </si>
  <si>
    <t xml:space="preserve">        8)Acquisto di servizi e collaborazioni tecnico gestionali</t>
  </si>
  <si>
    <t xml:space="preserve">        9)Acquisto altri materiali</t>
  </si>
  <si>
    <t xml:space="preserve">       10)Variazione delle rimanenze di materiali</t>
  </si>
  <si>
    <t xml:space="preserve">       11)Costi per godimento beni di terzi</t>
  </si>
  <si>
    <t xml:space="preserve">       12)Altri costi</t>
  </si>
  <si>
    <t>X. AMMORTAMENTI E SVALUTAZIONI</t>
  </si>
  <si>
    <t xml:space="preserve">      1) Ammortamenti immobilizzazioni immateriali</t>
  </si>
  <si>
    <t xml:space="preserve">      2) Ammortamenti immobilizzazioni materiali</t>
  </si>
  <si>
    <t xml:space="preserve">      3) Svalutazioni immobilizzazioni</t>
  </si>
  <si>
    <r>
      <t xml:space="preserve">      4) Svalutazioni dei crediti compresi nell'attivo circolante e nelle disponibilità liquide</t>
    </r>
    <r>
      <rPr>
        <sz val="7.5"/>
        <rFont val="Garamond"/>
        <family val="1"/>
      </rPr>
      <t/>
    </r>
  </si>
  <si>
    <t>TOTALE COSTI (B)</t>
  </si>
  <si>
    <t>DIFFERENZA TRA PROVENTI E COSTI OPERATIVI (A-B)</t>
  </si>
  <si>
    <t xml:space="preserve">C) PROVENTI ED ONERI FINANZIARI </t>
  </si>
  <si>
    <t xml:space="preserve">  1) Proventi finanziari</t>
  </si>
  <si>
    <t xml:space="preserve">      2)Interessi ed altri oneri finanziari</t>
  </si>
  <si>
    <t xml:space="preserve">      3)Utili e Perdite su cambi</t>
  </si>
  <si>
    <t xml:space="preserve">D) RETTIFICHE DI VALORE DI ATTIVITÀ FINANZIARIE </t>
  </si>
  <si>
    <t xml:space="preserve">  1) Rivalutazioni</t>
  </si>
  <si>
    <t xml:space="preserve">      2) Svalutazioni</t>
  </si>
  <si>
    <t>E) PROVENTI ED ONERI STRAORDINARI</t>
  </si>
  <si>
    <t xml:space="preserve">      1)Proventi</t>
  </si>
  <si>
    <t xml:space="preserve">      2)Oneri</t>
  </si>
  <si>
    <t>F) IMPOSTE SUL REDDITO DELL'ESERCIZIO CORRENTI, DIFFERITE, ANTICIPATE</t>
  </si>
  <si>
    <t>RISULTATO ECONOMICO PRESUNTO</t>
  </si>
  <si>
    <t>UTILIZZO DI RISERVE DI PATRIMONIO NETTO DERIVANTI DALLA CONTABILITÀ ECONOMICO-PATRIMONIALE</t>
  </si>
  <si>
    <t>RISULTATO A PAREGGIO</t>
  </si>
  <si>
    <t>BUDGET DEGLI INVESTIMENTI RICLASSIFICATO ANNO 2025</t>
  </si>
  <si>
    <t>A) INVESTIMENTI/IMPIEGHI</t>
  </si>
  <si>
    <t>B) FONTI DI FINANZIAMENTO</t>
  </si>
  <si>
    <t>Voci</t>
  </si>
  <si>
    <t>Importo Investimento</t>
  </si>
  <si>
    <t>I) CONTRIBUTI DA TERZI FINALIZZATI (IN C/CAPITALE E/O C/IMPIANTI)</t>
  </si>
  <si>
    <t>II) RISORSE DA INDEBITAMENTO</t>
  </si>
  <si>
    <t>III) RISORSE PROPRIE</t>
  </si>
  <si>
    <t>Importo</t>
  </si>
  <si>
    <t>I) IMMOBILIZZAZIONI IMMATERIALI</t>
  </si>
  <si>
    <t>1)Costi di impianto, di ampliamento e di sviluppo</t>
  </si>
  <si>
    <t>2)Diritti di brevetto e diritti di utilizzazione delle</t>
  </si>
  <si>
    <t>opere di ingegno</t>
  </si>
  <si>
    <t>3)Concessioni, licenze, marchi, e diritti simili</t>
  </si>
  <si>
    <t>4)Immobilizzazioni in corso e acconti</t>
  </si>
  <si>
    <t xml:space="preserve">5)Altre immobilizzazioni immateriali </t>
  </si>
  <si>
    <t>TOTALE IMMOBILIZZAZIONI IMMATERIALI</t>
  </si>
  <si>
    <r>
      <t xml:space="preserve">Il) </t>
    </r>
    <r>
      <rPr>
        <b/>
        <sz val="8"/>
        <rFont val="Arial"/>
        <family val="2"/>
      </rPr>
      <t>IMMOBILIZZAZIONI MATERIALI</t>
    </r>
  </si>
  <si>
    <t>1)Terreni e fabbricati</t>
  </si>
  <si>
    <t>2)Impianti e attrezzature</t>
  </si>
  <si>
    <t>3)Attrezzature scientifiche</t>
  </si>
  <si>
    <t xml:space="preserve">4)Patrimonio librario, opere d'arte, d'antiquariato e </t>
  </si>
  <si>
    <t>museali</t>
  </si>
  <si>
    <t>5)Mobili e arredi</t>
  </si>
  <si>
    <t>6)Immobilizzazioni in corso e acconti</t>
  </si>
  <si>
    <t>7)Altre immobilizzazioni materiali</t>
  </si>
  <si>
    <t>TOTALE IMMOBILIZZAZIONI MATERIALI</t>
  </si>
  <si>
    <r>
      <t xml:space="preserve">III) </t>
    </r>
    <r>
      <rPr>
        <b/>
        <sz val="8"/>
        <rFont val="Arial"/>
        <family val="2"/>
      </rPr>
      <t>IMMOBILIZZAZIONI FINANZIARIE</t>
    </r>
  </si>
  <si>
    <t>TOTALE GENERALE</t>
  </si>
  <si>
    <t>BUDGET DEGLI INVESTIMENTI TRIENNALE RICLASSIFICATO ANNO 2025-2027</t>
  </si>
  <si>
    <t>Il) IMMOBILIZZAZIONI MATERIALI</t>
  </si>
  <si>
    <t>III) IMMOBILIZZAZIONI FINANZIARIE</t>
  </si>
  <si>
    <t>BILANCIO UNICO DI PREVISIONE  TRIENNALE 2025-2027</t>
  </si>
  <si>
    <t>I. PROVENTI PROPRI</t>
  </si>
  <si>
    <t>II.  CONTRIBUTI</t>
  </si>
  <si>
    <t>III. PROVENTI PER ATTIVITA' ASSISTENZIALE</t>
  </si>
  <si>
    <t>IV. PROVENTI PER GESTIONE DIRETTA INTERVENTI PER IL DIRITTO ALLO STUDIO</t>
  </si>
  <si>
    <t>V. ALTRI PROVENTI E RICAVI DIVERSI</t>
  </si>
  <si>
    <t>VI. VARIAZIONE RIMANENZE</t>
  </si>
  <si>
    <t>VII. INCREMENTO DELLE IMMOBILIZZAZIONI PER LAVORI INTERNI</t>
  </si>
  <si>
    <t>VIII. COSTI DEL PERSONALE</t>
  </si>
  <si>
    <t xml:space="preserve">IX. COSTI DELLA GESTIONE CORRENTE </t>
  </si>
  <si>
    <t>XI. ACCANTONAMENTI PER RISCHI E ONERI</t>
  </si>
  <si>
    <t>XII. ONERI DIVERSI DIGESTIONE</t>
  </si>
  <si>
    <t xml:space="preserve"> 1) Proventi finanziari</t>
  </si>
  <si>
    <r>
      <rPr>
        <b/>
        <sz val="10"/>
        <rFont val="Calibri Light"/>
        <family val="2"/>
      </rPr>
      <t xml:space="preserve">I. </t>
    </r>
    <r>
      <rPr>
        <sz val="10"/>
        <rFont val="Calibri Light"/>
        <family val="2"/>
      </rPr>
      <t>PROVENTI PROPRI</t>
    </r>
  </si>
  <si>
    <r>
      <rPr>
        <b/>
        <sz val="10"/>
        <rFont val="Calibri Light"/>
        <family val="2"/>
      </rPr>
      <t>II</t>
    </r>
    <r>
      <rPr>
        <sz val="10"/>
        <rFont val="Calibri Light"/>
        <family val="2"/>
      </rPr>
      <t>.  CONTRIBUTI</t>
    </r>
  </si>
  <si>
    <r>
      <rPr>
        <b/>
        <sz val="10"/>
        <rFont val="Calibri Light"/>
        <family val="2"/>
      </rPr>
      <t>III.</t>
    </r>
    <r>
      <rPr>
        <sz val="10"/>
        <rFont val="Calibri Light"/>
        <family val="2"/>
      </rPr>
      <t xml:space="preserve"> PROVENTI PER ATTIVITA' ASSISTENZIALE</t>
    </r>
  </si>
  <si>
    <r>
      <rPr>
        <b/>
        <sz val="10"/>
        <rFont val="Calibri Light"/>
        <family val="2"/>
      </rPr>
      <t>IV.</t>
    </r>
    <r>
      <rPr>
        <sz val="10"/>
        <rFont val="Calibri Light"/>
        <family val="2"/>
      </rPr>
      <t xml:space="preserve"> PROVENTI PER GESTIONE DIRETTA INTERVENTI PER IL DIRITTO ALLO STUDIO</t>
    </r>
  </si>
  <si>
    <r>
      <rPr>
        <b/>
        <sz val="10"/>
        <rFont val="Calibri Light"/>
        <family val="2"/>
      </rPr>
      <t>V</t>
    </r>
    <r>
      <rPr>
        <sz val="10"/>
        <rFont val="Calibri Light"/>
        <family val="2"/>
      </rPr>
      <t>. ALTRI PROVENTI E RICAVI DIVERSI</t>
    </r>
  </si>
  <si>
    <r>
      <rPr>
        <b/>
        <sz val="10"/>
        <rFont val="Calibri Light"/>
        <family val="2"/>
      </rPr>
      <t>VI.</t>
    </r>
    <r>
      <rPr>
        <sz val="10"/>
        <rFont val="Calibri Light"/>
        <family val="2"/>
      </rPr>
      <t xml:space="preserve"> VARIAZIONE RIMANENZE</t>
    </r>
  </si>
  <si>
    <r>
      <rPr>
        <b/>
        <sz val="10"/>
        <rFont val="Calibri Light"/>
        <family val="2"/>
      </rPr>
      <t>VII.</t>
    </r>
    <r>
      <rPr>
        <sz val="10"/>
        <rFont val="Calibri Light"/>
        <family val="2"/>
      </rPr>
      <t xml:space="preserve"> INCREMENTO DELLE IMMOBILIZZAZIONI PER LAVORI INTERNI</t>
    </r>
  </si>
  <si>
    <r>
      <rPr>
        <b/>
        <sz val="10"/>
        <rFont val="Calibri Light"/>
        <family val="2"/>
      </rPr>
      <t>VIII.</t>
    </r>
    <r>
      <rPr>
        <sz val="10"/>
        <rFont val="Calibri Light"/>
        <family val="2"/>
      </rPr>
      <t xml:space="preserve"> COSTI DEL PERSONALE</t>
    </r>
  </si>
  <si>
    <r>
      <rPr>
        <b/>
        <sz val="10"/>
        <rFont val="Calibri Light"/>
        <family val="2"/>
      </rPr>
      <t>IX.</t>
    </r>
    <r>
      <rPr>
        <sz val="10"/>
        <rFont val="Calibri Light"/>
        <family val="2"/>
      </rPr>
      <t xml:space="preserve"> COSTI DELLA GESTIONE CORRENTE </t>
    </r>
  </si>
  <si>
    <r>
      <rPr>
        <b/>
        <sz val="10"/>
        <rFont val="Calibri Light"/>
        <family val="2"/>
      </rPr>
      <t>XI.</t>
    </r>
    <r>
      <rPr>
        <sz val="10"/>
        <rFont val="Calibri Light"/>
        <family val="2"/>
      </rPr>
      <t xml:space="preserve"> ACCANTONAMENTI PER RISCHI E ONERI</t>
    </r>
  </si>
  <si>
    <r>
      <rPr>
        <b/>
        <sz val="10"/>
        <rFont val="Calibri Light"/>
        <family val="2"/>
      </rPr>
      <t>XII.</t>
    </r>
    <r>
      <rPr>
        <sz val="10"/>
        <rFont val="Calibri Light"/>
        <family val="2"/>
      </rPr>
      <t xml:space="preserve"> ONERI DIVERSI DIGESTIONE</t>
    </r>
  </si>
  <si>
    <t>E/U</t>
  </si>
  <si>
    <t>Livello</t>
  </si>
  <si>
    <t>BILANCIO PREVENTIVO UNICO D'ATENEO NON AUTORIZZATORIO IN CONTABILITA' FINANZIARIA</t>
  </si>
  <si>
    <t xml:space="preserve"> Previsione </t>
  </si>
  <si>
    <t>E</t>
  </si>
  <si>
    <t>Trasferimenti correnti</t>
  </si>
  <si>
    <t>Trasferimenti correnti da Amministrazioni pubbliche</t>
  </si>
  <si>
    <t>Trasferimenti correnti da famiglie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</si>
  <si>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</si>
  <si>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</si>
  <si>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</si>
  <si>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dalla gestione dei beni</t>
  </si>
  <si>
    <t>Rimborsi e altre entrate correnti</t>
  </si>
  <si>
    <t>Rimborsi in entrata</t>
  </si>
  <si>
    <t>Contributi agli investimenti</t>
  </si>
  <si>
    <t>Contributi agli investimenti da amministrazioni pubbliche</t>
  </si>
  <si>
    <t>Accensione mutui e altri finanziamenti a medio lungo termine</t>
  </si>
  <si>
    <t>Finanziamenti a medio lungo termine</t>
  </si>
  <si>
    <t>Altre entrate per riduzione di attività finanziarie</t>
  </si>
  <si>
    <t>Prelievi da depositi bancari</t>
  </si>
  <si>
    <t>Entrate per partite di giro</t>
  </si>
  <si>
    <t>Ritenute su redditi da lavoro dipendente</t>
  </si>
  <si>
    <t>Ritenute su redditi da lavoro autonomo</t>
  </si>
  <si>
    <t>Altre entrate per partite di giro</t>
  </si>
  <si>
    <t>TOTALE ENTRATE</t>
  </si>
  <si>
    <t>U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</si>
  <si>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</si>
  <si>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</si>
  <si>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</si>
  <si>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</si>
  <si>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</si>
  <si>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</si>
  <si>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</si>
  <si>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</si>
  <si>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 xml:space="preserve">Trasferimenti correnti a Istituzioni Sociali Private </t>
  </si>
  <si>
    <t>Interessi passivi</t>
  </si>
  <si>
    <t>Interessi su Mutui e altri finanziamenti a medio lungo termine</t>
  </si>
  <si>
    <t>Altre spese correnti</t>
  </si>
  <si>
    <t>Premi di assicurazione</t>
  </si>
  <si>
    <t>Altre spese correnti n.a.c.</t>
  </si>
  <si>
    <t>Investimenti fissi lordi e acquisto di terreni</t>
  </si>
  <si>
    <t>Terreni e beni materiali non prodotti</t>
  </si>
  <si>
    <t>Beni immateriali</t>
  </si>
  <si>
    <t>Acquisizioni di attività finanziarie</t>
  </si>
  <si>
    <t>Acquisizioni di partecipazioni e conferimenti di capitale</t>
  </si>
  <si>
    <t>Rimborso mutui e altri finanziamenti a medio lungo termine</t>
  </si>
  <si>
    <t>Rimborso Mutui e altri finanziamenti a medio lungo termine</t>
  </si>
  <si>
    <t>Uscite per partite di giro</t>
  </si>
  <si>
    <t>Versamenti di ritenute su Redditi da lavoro dipendente</t>
  </si>
  <si>
    <t>Versamenti di ritenute su Redditi da lavoro autonomo</t>
  </si>
  <si>
    <t>Altre uscite per partite di giro</t>
  </si>
  <si>
    <t>TOTALE USCITE</t>
  </si>
  <si>
    <t>UTILIZZO DI RISERVE DI PATRIMONIO NETTO</t>
  </si>
  <si>
    <t>Bilancio Unico di esercizio 2023</t>
  </si>
  <si>
    <t>Bilancio di previsione anno 2024</t>
  </si>
  <si>
    <t>Bilancio di previsione anno 2025</t>
  </si>
  <si>
    <t>Bilancio di previsione anno 2026</t>
  </si>
  <si>
    <t>Bilancio di previsione anno 2027</t>
  </si>
  <si>
    <t>A) PATRIMONIO NETTO</t>
  </si>
  <si>
    <t>P.N. BILANCIO ESERCIZIO 2023</t>
  </si>
  <si>
    <t>Approvazione CdA anno 2023 (destinazione utile /copertura perdita 2023</t>
  </si>
  <si>
    <t>P.N. (anno 2023) (post delibera cdA destinazione utile/copertura perdita)</t>
  </si>
  <si>
    <t>VARIAZIONI DI P.N. durante anno 2024</t>
  </si>
  <si>
    <t>P.N. (anno 2023) (post delibera CdA destinazione utile/copertura perdita anno 2023 e variazioni eventuali anno 2024)</t>
  </si>
  <si>
    <t>UTILIZZO BUDGET ECONOMICO ANNO 2025 E VARIAZIONI RELATIVE</t>
  </si>
  <si>
    <t>UTILIZZO BUDGET INVESTIMENTI ANNO 2025 E VARIAZIONI RELATIVE</t>
  </si>
  <si>
    <t>VALORE RESIDUO</t>
  </si>
  <si>
    <t>UTILIZZO BUDGET ECONOMICO ANNO 2026 E VARIAZIONI RELATIVE</t>
  </si>
  <si>
    <t>UTILIZZO BUDGET INVESTIMENTI ANNO 2026 E VARIAZIONI RELATIVE</t>
  </si>
  <si>
    <t>UTILIZZO BUDGET ECONOMICO ANNO 2027 E VARIAZIONI RELATIVE</t>
  </si>
  <si>
    <t>UTILIZZO BUDGET INVESTIMENTI ANNO 2027 E VARIAZIONI RELATIVE</t>
  </si>
  <si>
    <t>(3)= (1)+(2)</t>
  </si>
  <si>
    <t>(5)= (3)+(4)</t>
  </si>
  <si>
    <t>(8)= (5)- [(6)+(7)]</t>
  </si>
  <si>
    <t>(11)= (8)- [(9)+(10)]</t>
  </si>
  <si>
    <t>(14)= (11)- [(12)+(13)]</t>
  </si>
  <si>
    <t>I FONDO Dl DOTAZIONE DELL'ATENEO </t>
  </si>
  <si>
    <t>II PATRIMONIO VINCOLATO </t>
  </si>
  <si>
    <t>1) Fondi vincolati destinati da terzi</t>
  </si>
  <si>
    <t>2) Fondi vincolati per decisione degli organi istituzionali</t>
  </si>
  <si>
    <t>3) Riserve vincolate (per progetti specifici, obblighi di legge, o altro)</t>
  </si>
  <si>
    <t>TOTALE PATRIMONIO VINCOLATO</t>
  </si>
  <si>
    <t>III PATRIMONIO NON VINCOLATO</t>
  </si>
  <si>
    <t>1) Risultato esercizio</t>
  </si>
  <si>
    <t>2) Risultati relativi ad esercizi precedenti</t>
  </si>
  <si>
    <t>di cui Coep</t>
  </si>
  <si>
    <t>di cui COFI</t>
  </si>
  <si>
    <t>3) Riserve statutarie</t>
  </si>
  <si>
    <t>Differenza per arrotondamento unità di euro</t>
  </si>
  <si>
    <t>TOTALE PATRIMONIO NON VINCOLATO</t>
  </si>
  <si>
    <t>TOTALE A) PATRIMONIO NETTO</t>
  </si>
  <si>
    <t>TOTALE PREVISIONE DI COSTI 2025 SOGGETTI A LIMITI DI CONTENIMENTO DELLA SPESA PUBBLICA</t>
  </si>
  <si>
    <t>Spese previste per consumi energetici  </t>
  </si>
  <si>
    <t>Spesa media certificata 2016-2018 </t>
  </si>
  <si>
    <t>Superamento del limite di spesa</t>
  </si>
  <si>
    <t>Ricavi esercizio 2018 </t>
  </si>
  <si>
    <t>Totale previsioni di ricavi esercizio 2025</t>
  </si>
  <si>
    <t>Superamento limiti ricavi</t>
  </si>
  <si>
    <t>Maggiori ricavi previsti rispetto ai limiti di spesa</t>
  </si>
  <si>
    <t>Maggiori ricavi previsti a copertura dei maggiori costi rispetto al limite di spesa</t>
  </si>
  <si>
    <t>LSR0.0.01</t>
  </si>
  <si>
    <t>LSCO.B6</t>
  </si>
  <si>
    <t>LSCO.B7</t>
  </si>
  <si>
    <t>LSCO.B8</t>
  </si>
  <si>
    <t xml:space="preserve">TOTALE COSTI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</si>
</sst>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€&quot;\ #,##0;[Red]\-&quot;€&quot;\ #,##0"/>
    <numFmt numFmtId="164" formatCode="_-* #,##0.00\ _€_-;\-* #,##0.00\ _€_-;_-* &quot;-&quot;??\ _€_-;_-@_-"/>
    <numFmt numFmtId="165" formatCode="_(* #,##0.00_);_(* \(#,##0.00\);_(* &quot;-&quot;??_);_(@_)"/>
    <numFmt numFmtId="166" formatCode="_(&quot;$&quot;* #,##0.00_);_(&quot;$&quot;* \(#,##0.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.5"/>
      <name val="Garamond"/>
      <family val="1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name val="Calibri Light"/>
      <family val="2"/>
    </font>
    <font>
      <sz val="8"/>
      <name val="Calibri Light"/>
      <family val="2"/>
    </font>
    <font>
      <b/>
      <sz val="4"/>
      <name val="Calibri Light"/>
      <family val="2"/>
    </font>
    <font>
      <b/>
      <i/>
      <sz val="8"/>
      <name val="Calibri Light"/>
      <family val="2"/>
    </font>
    <font>
      <b/>
      <sz val="11"/>
      <color indexed="8"/>
      <name val="Calibri"/>
      <family val="2"/>
      <scheme val="minor"/>
    </font>
    <font>
      <sz val="8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4"/>
      <name val="Calibri Light"/>
      <family val="2"/>
    </font>
    <font>
      <sz val="14"/>
      <color indexed="8"/>
      <name val="Calibri"/>
      <family val="2"/>
      <scheme val="minor"/>
    </font>
    <font>
      <b/>
      <sz val="14"/>
      <name val="Calibri Light"/>
      <family val="2"/>
    </font>
    <font>
      <sz val="9"/>
      <name val="Arial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sz val="12"/>
      <color rgb="FF1F497D"/>
      <name val="Calibri Light"/>
      <family val="2"/>
    </font>
    <font>
      <b/>
      <sz val="8"/>
      <color theme="1"/>
      <name val="Calibri Light"/>
      <family val="2"/>
    </font>
    <font>
      <sz val="20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6"/>
      <color theme="1"/>
      <name val="Calibri Light"/>
      <family val="2"/>
    </font>
    <font>
      <sz val="16"/>
      <color indexed="8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</cellStyleXfs>
  <cellXfs count="460">
    <xf numFmtId="0" fontId="0" fillId="0" borderId="0" xfId="0"/>
    <xf numFmtId="0" fontId="2" fillId="0" borderId="0" xfId="1"/>
    <xf numFmtId="3" fontId="3" fillId="0" borderId="7" xfId="1" applyNumberFormat="1" applyFont="1" applyBorder="1"/>
    <xf numFmtId="4" fontId="2" fillId="0" borderId="0" xfId="1" applyNumberFormat="1"/>
    <xf numFmtId="0" fontId="2" fillId="0" borderId="17" xfId="1" applyBorder="1"/>
    <xf numFmtId="0" fontId="2" fillId="0" borderId="18" xfId="1" applyBorder="1"/>
    <xf numFmtId="0" fontId="2" fillId="0" borderId="19" xfId="1" applyBorder="1"/>
    <xf numFmtId="0" fontId="2" fillId="0" borderId="0" xfId="1" applyBorder="1"/>
    <xf numFmtId="4" fontId="2" fillId="0" borderId="0" xfId="1" applyNumberFormat="1" applyBorder="1"/>
    <xf numFmtId="0" fontId="2" fillId="0" borderId="20" xfId="1" applyBorder="1"/>
    <xf numFmtId="0" fontId="9" fillId="4" borderId="5" xfId="1" applyFont="1" applyFill="1" applyBorder="1"/>
    <xf numFmtId="0" fontId="9" fillId="4" borderId="0" xfId="1" applyFont="1" applyFill="1" applyBorder="1"/>
    <xf numFmtId="4" fontId="9" fillId="4" borderId="0" xfId="1" applyNumberFormat="1" applyFont="1" applyFill="1" applyBorder="1"/>
    <xf numFmtId="0" fontId="9" fillId="4" borderId="6" xfId="1" applyFont="1" applyFill="1" applyBorder="1"/>
    <xf numFmtId="0" fontId="8" fillId="4" borderId="3" xfId="1" applyFont="1" applyFill="1" applyBorder="1" applyAlignment="1">
      <alignment horizontal="center" vertical="center"/>
    </xf>
    <xf numFmtId="0" fontId="8" fillId="4" borderId="10" xfId="1" applyFont="1" applyFill="1" applyBorder="1" applyAlignment="1" applyProtection="1">
      <alignment horizontal="center" vertical="center" wrapText="1"/>
      <protection locked="0"/>
    </xf>
    <xf numFmtId="0" fontId="8" fillId="4" borderId="10" xfId="1" applyFont="1" applyFill="1" applyBorder="1" applyAlignment="1" applyProtection="1">
      <alignment horizontal="center" vertical="center"/>
      <protection locked="0"/>
    </xf>
    <xf numFmtId="0" fontId="8" fillId="4" borderId="12" xfId="1" applyFont="1" applyFill="1" applyBorder="1" applyAlignment="1" applyProtection="1">
      <alignment horizontal="center" vertical="center" wrapText="1"/>
      <protection locked="0"/>
    </xf>
    <xf numFmtId="0" fontId="8" fillId="4" borderId="11" xfId="1" applyFont="1" applyFill="1" applyBorder="1" applyAlignment="1" applyProtection="1">
      <alignment horizontal="center" vertical="center"/>
      <protection locked="0"/>
    </xf>
    <xf numFmtId="0" fontId="8" fillId="4" borderId="12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justify"/>
    </xf>
    <xf numFmtId="0" fontId="9" fillId="4" borderId="0" xfId="1" applyFont="1" applyFill="1" applyBorder="1" applyAlignment="1">
      <alignment horizontal="center" vertical="justify"/>
    </xf>
    <xf numFmtId="0" fontId="9" fillId="4" borderId="0" xfId="1" applyFont="1" applyFill="1" applyBorder="1" applyAlignment="1">
      <alignment horizontal="justify" vertical="justify"/>
    </xf>
    <xf numFmtId="0" fontId="8" fillId="4" borderId="13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4" fontId="8" fillId="7" borderId="14" xfId="1" applyNumberFormat="1" applyFont="1" applyFill="1" applyBorder="1" applyAlignment="1">
      <alignment horizontal="center" vertical="center"/>
    </xf>
    <xf numFmtId="0" fontId="8" fillId="7" borderId="15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left" vertical="center"/>
    </xf>
    <xf numFmtId="0" fontId="8" fillId="4" borderId="10" xfId="1" applyFont="1" applyFill="1" applyBorder="1" applyAlignment="1">
      <alignment horizontal="left" vertical="center"/>
    </xf>
    <xf numFmtId="0" fontId="8" fillId="4" borderId="11" xfId="1" applyFont="1" applyFill="1" applyBorder="1" applyAlignment="1">
      <alignment horizontal="left" vertical="center"/>
    </xf>
    <xf numFmtId="3" fontId="9" fillId="4" borderId="12" xfId="1" applyNumberFormat="1" applyFont="1" applyFill="1" applyBorder="1"/>
    <xf numFmtId="3" fontId="8" fillId="4" borderId="5" xfId="1" applyNumberFormat="1" applyFont="1" applyFill="1" applyBorder="1" applyAlignment="1">
      <alignment horizontal="right" vertical="center"/>
    </xf>
    <xf numFmtId="3" fontId="8" fillId="4" borderId="0" xfId="1" applyNumberFormat="1" applyFont="1" applyFill="1" applyBorder="1" applyAlignment="1">
      <alignment horizontal="right" vertical="center"/>
    </xf>
    <xf numFmtId="3" fontId="8" fillId="4" borderId="0" xfId="1" applyNumberFormat="1" applyFont="1" applyFill="1" applyBorder="1" applyAlignment="1">
      <alignment horizontal="left" vertical="center"/>
    </xf>
    <xf numFmtId="3" fontId="8" fillId="4" borderId="6" xfId="1" applyNumberFormat="1" applyFont="1" applyFill="1" applyBorder="1" applyAlignment="1">
      <alignment horizontal="left" vertical="center"/>
    </xf>
    <xf numFmtId="3" fontId="9" fillId="4" borderId="7" xfId="1" applyNumberFormat="1" applyFont="1" applyFill="1" applyBorder="1"/>
    <xf numFmtId="3" fontId="9" fillId="4" borderId="0" xfId="1" applyNumberFormat="1" applyFont="1" applyFill="1" applyBorder="1"/>
    <xf numFmtId="0" fontId="9" fillId="4" borderId="5" xfId="1" applyFont="1" applyFill="1" applyBorder="1" applyAlignment="1">
      <alignment horizontal="left" vertical="center"/>
    </xf>
    <xf numFmtId="0" fontId="9" fillId="4" borderId="0" xfId="1" applyFont="1" applyFill="1" applyBorder="1" applyAlignment="1">
      <alignment horizontal="left" vertical="center"/>
    </xf>
    <xf numFmtId="0" fontId="9" fillId="4" borderId="6" xfId="1" applyFont="1" applyFill="1" applyBorder="1" applyAlignment="1">
      <alignment horizontal="left" vertical="center"/>
    </xf>
    <xf numFmtId="3" fontId="9" fillId="4" borderId="5" xfId="1" applyNumberFormat="1" applyFont="1" applyFill="1" applyBorder="1" applyAlignment="1">
      <alignment horizontal="right" vertical="center"/>
    </xf>
    <xf numFmtId="3" fontId="9" fillId="4" borderId="0" xfId="1" applyNumberFormat="1" applyFont="1" applyFill="1" applyBorder="1" applyAlignment="1">
      <alignment horizontal="right" vertical="center"/>
    </xf>
    <xf numFmtId="3" fontId="9" fillId="4" borderId="0" xfId="1" applyNumberFormat="1" applyFont="1" applyFill="1" applyBorder="1" applyAlignment="1">
      <alignment horizontal="left" vertical="center"/>
    </xf>
    <xf numFmtId="3" fontId="9" fillId="4" borderId="6" xfId="1" applyNumberFormat="1" applyFont="1" applyFill="1" applyBorder="1" applyAlignment="1">
      <alignment horizontal="left" vertical="center"/>
    </xf>
    <xf numFmtId="3" fontId="9" fillId="4" borderId="7" xfId="1" applyNumberFormat="1" applyFont="1" applyFill="1" applyBorder="1" applyAlignment="1">
      <alignment horizontal="right" vertical="center"/>
    </xf>
    <xf numFmtId="0" fontId="10" fillId="4" borderId="4" xfId="1" applyFont="1" applyFill="1" applyBorder="1" applyAlignment="1">
      <alignment horizontal="left" vertical="center"/>
    </xf>
    <xf numFmtId="0" fontId="2" fillId="0" borderId="4" xfId="1" applyBorder="1"/>
    <xf numFmtId="3" fontId="8" fillId="4" borderId="4" xfId="1" applyNumberFormat="1" applyFont="1" applyFill="1" applyBorder="1"/>
    <xf numFmtId="3" fontId="10" fillId="4" borderId="4" xfId="1" applyNumberFormat="1" applyFont="1" applyFill="1" applyBorder="1" applyAlignment="1">
      <alignment horizontal="left" vertical="center"/>
    </xf>
    <xf numFmtId="3" fontId="9" fillId="4" borderId="4" xfId="1" applyNumberFormat="1" applyFont="1" applyFill="1" applyBorder="1"/>
    <xf numFmtId="3" fontId="9" fillId="4" borderId="5" xfId="1" applyNumberFormat="1" applyFont="1" applyFill="1" applyBorder="1" applyAlignment="1">
      <alignment horizontal="right"/>
    </xf>
    <xf numFmtId="3" fontId="9" fillId="4" borderId="0" xfId="1" applyNumberFormat="1" applyFont="1" applyFill="1" applyBorder="1" applyAlignment="1">
      <alignment horizontal="right"/>
    </xf>
    <xf numFmtId="3" fontId="9" fillId="4" borderId="6" xfId="1" applyNumberFormat="1" applyFont="1" applyFill="1" applyBorder="1"/>
    <xf numFmtId="3" fontId="9" fillId="4" borderId="7" xfId="1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>
      <alignment horizontal="right"/>
    </xf>
    <xf numFmtId="0" fontId="9" fillId="4" borderId="0" xfId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right"/>
    </xf>
    <xf numFmtId="3" fontId="9" fillId="4" borderId="6" xfId="1" applyNumberFormat="1" applyFont="1" applyFill="1" applyBorder="1" applyAlignment="1">
      <alignment horizontal="right"/>
    </xf>
    <xf numFmtId="0" fontId="9" fillId="4" borderId="4" xfId="1" applyFont="1" applyFill="1" applyBorder="1"/>
    <xf numFmtId="3" fontId="8" fillId="4" borderId="4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0" fontId="9" fillId="4" borderId="13" xfId="1" applyFont="1" applyFill="1" applyBorder="1" applyAlignment="1">
      <alignment vertical="center"/>
    </xf>
    <xf numFmtId="0" fontId="9" fillId="4" borderId="14" xfId="1" applyFont="1" applyFill="1" applyBorder="1" applyAlignment="1">
      <alignment vertical="center"/>
    </xf>
    <xf numFmtId="0" fontId="9" fillId="4" borderId="15" xfId="1" applyFont="1" applyFill="1" applyBorder="1" applyAlignment="1">
      <alignment vertical="center"/>
    </xf>
    <xf numFmtId="0" fontId="9" fillId="4" borderId="15" xfId="1" applyFont="1" applyFill="1" applyBorder="1"/>
    <xf numFmtId="3" fontId="9" fillId="4" borderId="8" xfId="1" applyNumberFormat="1" applyFont="1" applyFill="1" applyBorder="1"/>
    <xf numFmtId="3" fontId="9" fillId="4" borderId="13" xfId="1" applyNumberFormat="1" applyFont="1" applyFill="1" applyBorder="1" applyAlignment="1">
      <alignment horizontal="right" vertical="center"/>
    </xf>
    <xf numFmtId="3" fontId="9" fillId="4" borderId="14" xfId="1" applyNumberFormat="1" applyFont="1" applyFill="1" applyBorder="1" applyAlignment="1">
      <alignment horizontal="right" vertical="center"/>
    </xf>
    <xf numFmtId="3" fontId="9" fillId="4" borderId="14" xfId="1" applyNumberFormat="1" applyFont="1" applyFill="1" applyBorder="1" applyAlignment="1">
      <alignment vertical="center"/>
    </xf>
    <xf numFmtId="3" fontId="9" fillId="4" borderId="15" xfId="1" applyNumberFormat="1" applyFont="1" applyFill="1" applyBorder="1"/>
    <xf numFmtId="0" fontId="9" fillId="4" borderId="5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3" fontId="8" fillId="4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9" fillId="2" borderId="2" xfId="1" applyFont="1" applyFill="1" applyBorder="1"/>
    <xf numFmtId="3" fontId="9" fillId="2" borderId="2" xfId="1" applyNumberFormat="1" applyFont="1" applyFill="1" applyBorder="1"/>
    <xf numFmtId="3" fontId="8" fillId="2" borderId="3" xfId="1" applyNumberFormat="1" applyFont="1" applyFill="1" applyBorder="1" applyAlignment="1">
      <alignment vertical="center"/>
    </xf>
    <xf numFmtId="0" fontId="13" fillId="0" borderId="19" xfId="1" applyFont="1" applyBorder="1"/>
    <xf numFmtId="0" fontId="13" fillId="0" borderId="0" xfId="1" applyFont="1" applyBorder="1"/>
    <xf numFmtId="4" fontId="13" fillId="0" borderId="0" xfId="1" applyNumberFormat="1" applyFont="1" applyBorder="1"/>
    <xf numFmtId="0" fontId="13" fillId="0" borderId="20" xfId="1" applyFont="1" applyBorder="1"/>
    <xf numFmtId="0" fontId="14" fillId="4" borderId="11" xfId="1" applyFont="1" applyFill="1" applyBorder="1" applyAlignment="1">
      <alignment horizontal="center" vertical="center"/>
    </xf>
    <xf numFmtId="0" fontId="14" fillId="4" borderId="10" xfId="1" applyFont="1" applyFill="1" applyBorder="1" applyAlignment="1" applyProtection="1">
      <alignment horizontal="center" vertical="center" wrapText="1"/>
      <protection locked="0"/>
    </xf>
    <xf numFmtId="0" fontId="14" fillId="4" borderId="10" xfId="1" applyFont="1" applyFill="1" applyBorder="1" applyAlignment="1" applyProtection="1">
      <alignment horizontal="center" vertical="center"/>
      <protection locked="0"/>
    </xf>
    <xf numFmtId="0" fontId="14" fillId="4" borderId="12" xfId="1" applyFont="1" applyFill="1" applyBorder="1" applyAlignment="1" applyProtection="1">
      <alignment horizontal="center" vertical="center" wrapText="1"/>
      <protection locked="0"/>
    </xf>
    <xf numFmtId="0" fontId="14" fillId="4" borderId="11" xfId="1" applyFont="1" applyFill="1" applyBorder="1" applyAlignment="1" applyProtection="1">
      <alignment horizontal="center" vertical="center"/>
      <protection locked="0"/>
    </xf>
    <xf numFmtId="0" fontId="14" fillId="4" borderId="9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3" fillId="4" borderId="28" xfId="1" applyFont="1" applyFill="1" applyBorder="1" applyAlignment="1">
      <alignment horizontal="center" vertical="justify"/>
    </xf>
    <xf numFmtId="0" fontId="13" fillId="4" borderId="29" xfId="1" applyFont="1" applyFill="1" applyBorder="1" applyAlignment="1">
      <alignment horizontal="center" vertical="justify"/>
    </xf>
    <xf numFmtId="0" fontId="13" fillId="4" borderId="29" xfId="1" applyFont="1" applyFill="1" applyBorder="1" applyAlignment="1">
      <alignment horizontal="justify" vertical="justify"/>
    </xf>
    <xf numFmtId="0" fontId="13" fillId="4" borderId="29" xfId="1" applyFont="1" applyFill="1" applyBorder="1" applyAlignment="1" applyProtection="1">
      <alignment horizontal="center" vertical="center" wrapText="1"/>
      <protection locked="0"/>
    </xf>
    <xf numFmtId="0" fontId="13" fillId="4" borderId="29" xfId="1" applyFont="1" applyFill="1" applyBorder="1" applyAlignment="1" applyProtection="1">
      <alignment horizontal="center" vertical="center"/>
      <protection locked="0"/>
    </xf>
    <xf numFmtId="0" fontId="13" fillId="4" borderId="31" xfId="1" applyFont="1" applyFill="1" applyBorder="1" applyAlignment="1" applyProtection="1">
      <alignment horizontal="center" vertical="center" wrapText="1"/>
      <protection locked="0"/>
    </xf>
    <xf numFmtId="0" fontId="13" fillId="4" borderId="28" xfId="1" applyFont="1" applyFill="1" applyBorder="1" applyAlignment="1" applyProtection="1">
      <alignment horizontal="center" vertical="center" wrapText="1"/>
      <protection locked="0"/>
    </xf>
    <xf numFmtId="0" fontId="13" fillId="7" borderId="29" xfId="1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>
      <alignment horizontal="left" vertical="center"/>
    </xf>
    <xf numFmtId="0" fontId="12" fillId="4" borderId="0" xfId="1" applyFont="1" applyFill="1" applyBorder="1" applyAlignment="1">
      <alignment horizontal="left" vertical="center"/>
    </xf>
    <xf numFmtId="0" fontId="12" fillId="4" borderId="6" xfId="1" applyFont="1" applyFill="1" applyBorder="1" applyAlignment="1">
      <alignment horizontal="left" vertical="center"/>
    </xf>
    <xf numFmtId="3" fontId="12" fillId="4" borderId="7" xfId="1" applyNumberFormat="1" applyFont="1" applyFill="1" applyBorder="1"/>
    <xf numFmtId="3" fontId="12" fillId="0" borderId="0" xfId="1" applyNumberFormat="1" applyFont="1" applyBorder="1"/>
    <xf numFmtId="3" fontId="12" fillId="4" borderId="5" xfId="1" applyNumberFormat="1" applyFont="1" applyFill="1" applyBorder="1" applyAlignment="1">
      <alignment horizontal="right" vertical="center"/>
    </xf>
    <xf numFmtId="3" fontId="12" fillId="4" borderId="0" xfId="1" applyNumberFormat="1" applyFont="1" applyFill="1" applyBorder="1" applyAlignment="1">
      <alignment horizontal="right" vertical="center"/>
    </xf>
    <xf numFmtId="3" fontId="12" fillId="4" borderId="0" xfId="1" applyNumberFormat="1" applyFont="1" applyFill="1" applyBorder="1" applyAlignment="1">
      <alignment horizontal="left" vertical="center"/>
    </xf>
    <xf numFmtId="3" fontId="12" fillId="4" borderId="6" xfId="1" applyNumberFormat="1" applyFont="1" applyFill="1" applyBorder="1" applyAlignment="1">
      <alignment horizontal="left" vertical="center"/>
    </xf>
    <xf numFmtId="3" fontId="12" fillId="4" borderId="0" xfId="1" applyNumberFormat="1" applyFont="1" applyFill="1" applyBorder="1"/>
    <xf numFmtId="0" fontId="3" fillId="0" borderId="0" xfId="1" applyFont="1"/>
    <xf numFmtId="0" fontId="13" fillId="4" borderId="5" xfId="1" applyFont="1" applyFill="1" applyBorder="1" applyAlignment="1">
      <alignment horizontal="left" vertical="center"/>
    </xf>
    <xf numFmtId="0" fontId="13" fillId="4" borderId="0" xfId="1" applyFont="1" applyFill="1" applyBorder="1" applyAlignment="1">
      <alignment horizontal="left" vertical="center"/>
    </xf>
    <xf numFmtId="0" fontId="13" fillId="4" borderId="6" xfId="1" applyFont="1" applyFill="1" applyBorder="1" applyAlignment="1">
      <alignment horizontal="left" vertical="center"/>
    </xf>
    <xf numFmtId="3" fontId="13" fillId="4" borderId="7" xfId="1" applyNumberFormat="1" applyFont="1" applyFill="1" applyBorder="1"/>
    <xf numFmtId="3" fontId="13" fillId="4" borderId="5" xfId="1" applyNumberFormat="1" applyFont="1" applyFill="1" applyBorder="1" applyAlignment="1">
      <alignment horizontal="right" vertical="center"/>
    </xf>
    <xf numFmtId="3" fontId="13" fillId="4" borderId="0" xfId="1" applyNumberFormat="1" applyFont="1" applyFill="1" applyBorder="1" applyAlignment="1">
      <alignment horizontal="right" vertical="center"/>
    </xf>
    <xf numFmtId="3" fontId="13" fillId="4" borderId="0" xfId="1" applyNumberFormat="1" applyFont="1" applyFill="1" applyBorder="1" applyAlignment="1">
      <alignment horizontal="left" vertical="center"/>
    </xf>
    <xf numFmtId="3" fontId="13" fillId="4" borderId="6" xfId="1" applyNumberFormat="1" applyFont="1" applyFill="1" applyBorder="1" applyAlignment="1">
      <alignment horizontal="left" vertical="center"/>
    </xf>
    <xf numFmtId="3" fontId="13" fillId="4" borderId="0" xfId="1" applyNumberFormat="1" applyFont="1" applyFill="1" applyBorder="1"/>
    <xf numFmtId="3" fontId="13" fillId="4" borderId="7" xfId="1" applyNumberFormat="1" applyFont="1" applyFill="1" applyBorder="1" applyAlignment="1">
      <alignment horizontal="right" vertical="center"/>
    </xf>
    <xf numFmtId="0" fontId="15" fillId="4" borderId="4" xfId="1" applyFont="1" applyFill="1" applyBorder="1" applyAlignment="1">
      <alignment horizontal="left" vertical="center"/>
    </xf>
    <xf numFmtId="3" fontId="12" fillId="4" borderId="4" xfId="1" applyNumberFormat="1" applyFont="1" applyFill="1" applyBorder="1"/>
    <xf numFmtId="3" fontId="12" fillId="0" borderId="4" xfId="1" applyNumberFormat="1" applyFont="1" applyBorder="1" applyAlignment="1">
      <alignment horizontal="right"/>
    </xf>
    <xf numFmtId="3" fontId="12" fillId="4" borderId="4" xfId="1" applyNumberFormat="1" applyFont="1" applyFill="1" applyBorder="1" applyAlignment="1">
      <alignment horizontal="right"/>
    </xf>
    <xf numFmtId="3" fontId="15" fillId="4" borderId="4" xfId="1" applyNumberFormat="1" applyFont="1" applyFill="1" applyBorder="1" applyAlignment="1">
      <alignment horizontal="left" vertical="center"/>
    </xf>
    <xf numFmtId="0" fontId="13" fillId="4" borderId="5" xfId="1" applyFont="1" applyFill="1" applyBorder="1"/>
    <xf numFmtId="0" fontId="13" fillId="4" borderId="0" xfId="1" applyFont="1" applyFill="1" applyBorder="1"/>
    <xf numFmtId="0" fontId="13" fillId="4" borderId="6" xfId="1" applyFont="1" applyFill="1" applyBorder="1"/>
    <xf numFmtId="3" fontId="13" fillId="4" borderId="5" xfId="1" applyNumberFormat="1" applyFont="1" applyFill="1" applyBorder="1" applyAlignment="1">
      <alignment horizontal="right"/>
    </xf>
    <xf numFmtId="3" fontId="13" fillId="4" borderId="0" xfId="1" applyNumberFormat="1" applyFont="1" applyFill="1" applyBorder="1" applyAlignment="1">
      <alignment horizontal="right"/>
    </xf>
    <xf numFmtId="3" fontId="13" fillId="4" borderId="6" xfId="1" applyNumberFormat="1" applyFont="1" applyFill="1" applyBorder="1"/>
    <xf numFmtId="0" fontId="12" fillId="4" borderId="6" xfId="1" applyFont="1" applyFill="1" applyBorder="1"/>
    <xf numFmtId="3" fontId="12" fillId="4" borderId="6" xfId="1" applyNumberFormat="1" applyFont="1" applyFill="1" applyBorder="1"/>
    <xf numFmtId="3" fontId="13" fillId="4" borderId="7" xfId="1" applyNumberFormat="1" applyFont="1" applyFill="1" applyBorder="1" applyAlignment="1">
      <alignment horizontal="center" vertical="center"/>
    </xf>
    <xf numFmtId="3" fontId="13" fillId="4" borderId="7" xfId="1" applyNumberFormat="1" applyFont="1" applyFill="1" applyBorder="1" applyAlignment="1">
      <alignment horizontal="right"/>
    </xf>
    <xf numFmtId="0" fontId="13" fillId="4" borderId="0" xfId="1" applyFont="1" applyFill="1" applyBorder="1" applyAlignment="1">
      <alignment horizontal="right" vertical="center"/>
    </xf>
    <xf numFmtId="0" fontId="13" fillId="4" borderId="6" xfId="1" applyFont="1" applyFill="1" applyBorder="1" applyAlignment="1">
      <alignment horizontal="right"/>
    </xf>
    <xf numFmtId="3" fontId="13" fillId="4" borderId="6" xfId="1" applyNumberFormat="1" applyFont="1" applyFill="1" applyBorder="1" applyAlignment="1">
      <alignment horizontal="right"/>
    </xf>
    <xf numFmtId="0" fontId="13" fillId="4" borderId="13" xfId="1" applyFont="1" applyFill="1" applyBorder="1" applyAlignment="1">
      <alignment vertical="center"/>
    </xf>
    <xf numFmtId="0" fontId="13" fillId="4" borderId="14" xfId="1" applyFont="1" applyFill="1" applyBorder="1" applyAlignment="1">
      <alignment vertical="center"/>
    </xf>
    <xf numFmtId="0" fontId="13" fillId="4" borderId="15" xfId="1" applyFont="1" applyFill="1" applyBorder="1" applyAlignment="1">
      <alignment vertical="center"/>
    </xf>
    <xf numFmtId="0" fontId="13" fillId="4" borderId="15" xfId="1" applyFont="1" applyFill="1" applyBorder="1"/>
    <xf numFmtId="3" fontId="13" fillId="4" borderId="8" xfId="1" applyNumberFormat="1" applyFont="1" applyFill="1" applyBorder="1"/>
    <xf numFmtId="3" fontId="13" fillId="4" borderId="13" xfId="1" applyNumberFormat="1" applyFont="1" applyFill="1" applyBorder="1" applyAlignment="1">
      <alignment horizontal="right" vertical="center"/>
    </xf>
    <xf numFmtId="3" fontId="13" fillId="4" borderId="14" xfId="1" applyNumberFormat="1" applyFont="1" applyFill="1" applyBorder="1" applyAlignment="1">
      <alignment horizontal="right" vertical="center"/>
    </xf>
    <xf numFmtId="3" fontId="13" fillId="4" borderId="14" xfId="1" applyNumberFormat="1" applyFont="1" applyFill="1" applyBorder="1" applyAlignment="1">
      <alignment vertical="center"/>
    </xf>
    <xf numFmtId="3" fontId="13" fillId="4" borderId="15" xfId="1" applyNumberFormat="1" applyFont="1" applyFill="1" applyBorder="1"/>
    <xf numFmtId="0" fontId="13" fillId="4" borderId="5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3" fontId="13" fillId="4" borderId="4" xfId="1" applyNumberFormat="1" applyFont="1" applyFill="1" applyBorder="1" applyAlignment="1">
      <alignment horizontal="center" vertical="center"/>
    </xf>
    <xf numFmtId="3" fontId="12" fillId="4" borderId="7" xfId="1" applyNumberFormat="1" applyFont="1" applyFill="1" applyBorder="1" applyAlignment="1">
      <alignment horizontal="center" vertical="center"/>
    </xf>
    <xf numFmtId="3" fontId="12" fillId="4" borderId="7" xfId="1" applyNumberFormat="1" applyFont="1" applyFill="1" applyBorder="1" applyAlignment="1">
      <alignment horizontal="right" vertical="center"/>
    </xf>
    <xf numFmtId="3" fontId="12" fillId="4" borderId="1" xfId="1" applyNumberFormat="1" applyFont="1" applyFill="1" applyBorder="1" applyAlignment="1">
      <alignment horizontal="center" vertical="center"/>
    </xf>
    <xf numFmtId="3" fontId="12" fillId="4" borderId="8" xfId="1" applyNumberFormat="1" applyFont="1" applyFill="1" applyBorder="1" applyAlignment="1">
      <alignment horizontal="center" vertical="center"/>
    </xf>
    <xf numFmtId="3" fontId="12" fillId="4" borderId="8" xfId="1" applyNumberFormat="1" applyFont="1" applyFill="1" applyBorder="1" applyAlignment="1">
      <alignment horizontal="right" vertical="center"/>
    </xf>
    <xf numFmtId="0" fontId="12" fillId="2" borderId="1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3" fillId="2" borderId="2" xfId="1" applyFont="1" applyFill="1" applyBorder="1"/>
    <xf numFmtId="3" fontId="13" fillId="2" borderId="1" xfId="1" applyNumberFormat="1" applyFont="1" applyFill="1" applyBorder="1"/>
    <xf numFmtId="3" fontId="12" fillId="2" borderId="3" xfId="1" applyNumberFormat="1" applyFont="1" applyFill="1" applyBorder="1" applyAlignment="1">
      <alignment vertical="center"/>
    </xf>
    <xf numFmtId="0" fontId="19" fillId="0" borderId="0" xfId="1" applyFont="1"/>
    <xf numFmtId="0" fontId="19" fillId="4" borderId="19" xfId="1" applyFont="1" applyFill="1" applyBorder="1"/>
    <xf numFmtId="0" fontId="19" fillId="4" borderId="0" xfId="1" applyFont="1" applyFill="1" applyBorder="1"/>
    <xf numFmtId="4" fontId="19" fillId="4" borderId="7" xfId="1" applyNumberFormat="1" applyFont="1" applyFill="1" applyBorder="1" applyAlignment="1">
      <alignment horizontal="right"/>
    </xf>
    <xf numFmtId="4" fontId="19" fillId="0" borderId="7" xfId="1" applyNumberFormat="1" applyFont="1" applyBorder="1"/>
    <xf numFmtId="4" fontId="19" fillId="3" borderId="4" xfId="1" applyNumberFormat="1" applyFont="1" applyFill="1" applyBorder="1"/>
    <xf numFmtId="4" fontId="18" fillId="4" borderId="7" xfId="1" applyNumberFormat="1" applyFont="1" applyFill="1" applyBorder="1"/>
    <xf numFmtId="0" fontId="19" fillId="4" borderId="5" xfId="1" applyFont="1" applyFill="1" applyBorder="1" applyAlignment="1">
      <alignment horizontal="left" vertical="center"/>
    </xf>
    <xf numFmtId="0" fontId="19" fillId="4" borderId="0" xfId="1" applyFont="1" applyFill="1" applyBorder="1" applyAlignment="1">
      <alignment horizontal="left" vertical="center"/>
    </xf>
    <xf numFmtId="0" fontId="19" fillId="4" borderId="6" xfId="1" applyFont="1" applyFill="1" applyBorder="1"/>
    <xf numFmtId="4" fontId="19" fillId="4" borderId="4" xfId="1" applyNumberFormat="1" applyFont="1" applyFill="1" applyBorder="1" applyAlignment="1">
      <alignment horizontal="right" vertical="center"/>
    </xf>
    <xf numFmtId="4" fontId="19" fillId="4" borderId="4" xfId="1" applyNumberFormat="1" applyFont="1" applyFill="1" applyBorder="1" applyAlignment="1">
      <alignment horizontal="right"/>
    </xf>
    <xf numFmtId="4" fontId="18" fillId="4" borderId="4" xfId="1" applyNumberFormat="1" applyFont="1" applyFill="1" applyBorder="1"/>
    <xf numFmtId="4" fontId="19" fillId="4" borderId="4" xfId="1" applyNumberFormat="1" applyFont="1" applyFill="1" applyBorder="1"/>
    <xf numFmtId="0" fontId="20" fillId="0" borderId="0" xfId="1" applyFont="1"/>
    <xf numFmtId="4" fontId="19" fillId="0" borderId="0" xfId="1" applyNumberFormat="1" applyFont="1"/>
    <xf numFmtId="4" fontId="21" fillId="0" borderId="4" xfId="9" applyNumberFormat="1" applyFont="1" applyBorder="1" applyAlignment="1">
      <alignment horizontal="right"/>
    </xf>
    <xf numFmtId="4" fontId="5" fillId="0" borderId="4" xfId="9" applyNumberFormat="1" applyBorder="1" applyAlignment="1">
      <alignment horizontal="right"/>
    </xf>
    <xf numFmtId="0" fontId="19" fillId="4" borderId="6" xfId="1" applyFont="1" applyFill="1" applyBorder="1" applyAlignment="1">
      <alignment horizontal="left" vertical="center"/>
    </xf>
    <xf numFmtId="4" fontId="20" fillId="0" borderId="0" xfId="1" applyNumberFormat="1" applyFont="1"/>
    <xf numFmtId="4" fontId="19" fillId="4" borderId="12" xfId="1" applyNumberFormat="1" applyFont="1" applyFill="1" applyBorder="1" applyAlignment="1">
      <alignment horizontal="right"/>
    </xf>
    <xf numFmtId="4" fontId="18" fillId="3" borderId="4" xfId="1" applyNumberFormat="1" applyFont="1" applyFill="1" applyBorder="1"/>
    <xf numFmtId="0" fontId="18" fillId="0" borderId="0" xfId="1" applyFont="1"/>
    <xf numFmtId="4" fontId="18" fillId="0" borderId="0" xfId="1" applyNumberFormat="1" applyFont="1"/>
    <xf numFmtId="0" fontId="22" fillId="0" borderId="0" xfId="1" applyFont="1"/>
    <xf numFmtId="4" fontId="22" fillId="0" borderId="0" xfId="1" applyNumberFormat="1" applyFont="1"/>
    <xf numFmtId="0" fontId="19" fillId="4" borderId="5" xfId="1" applyFont="1" applyFill="1" applyBorder="1"/>
    <xf numFmtId="4" fontId="18" fillId="0" borderId="7" xfId="1" applyNumberFormat="1" applyFont="1" applyBorder="1"/>
    <xf numFmtId="4" fontId="18" fillId="3" borderId="4" xfId="1" applyNumberFormat="1" applyFont="1" applyFill="1" applyBorder="1" applyAlignment="1">
      <alignment horizontal="right"/>
    </xf>
    <xf numFmtId="0" fontId="18" fillId="4" borderId="5" xfId="1" applyFont="1" applyFill="1" applyBorder="1" applyAlignment="1">
      <alignment horizontal="left" vertical="center"/>
    </xf>
    <xf numFmtId="0" fontId="18" fillId="4" borderId="0" xfId="1" applyFont="1" applyFill="1" applyBorder="1" applyAlignment="1">
      <alignment horizontal="left" vertical="center"/>
    </xf>
    <xf numFmtId="4" fontId="18" fillId="4" borderId="8" xfId="1" applyNumberFormat="1" applyFont="1" applyFill="1" applyBorder="1" applyAlignment="1">
      <alignment horizontal="right"/>
    </xf>
    <xf numFmtId="3" fontId="19" fillId="0" borderId="0" xfId="1" applyNumberFormat="1" applyFont="1"/>
    <xf numFmtId="4" fontId="18" fillId="4" borderId="4" xfId="1" applyNumberFormat="1" applyFont="1" applyFill="1" applyBorder="1" applyAlignment="1">
      <alignment horizontal="right"/>
    </xf>
    <xf numFmtId="3" fontId="20" fillId="0" borderId="0" xfId="1" applyNumberFormat="1" applyFont="1"/>
    <xf numFmtId="4" fontId="19" fillId="0" borderId="4" xfId="6" applyNumberFormat="1" applyFont="1" applyBorder="1"/>
    <xf numFmtId="0" fontId="19" fillId="4" borderId="5" xfId="1" applyFont="1" applyFill="1" applyBorder="1" applyAlignment="1">
      <alignment horizontal="left" vertical="center" indent="2"/>
    </xf>
    <xf numFmtId="0" fontId="19" fillId="4" borderId="0" xfId="1" applyFont="1" applyFill="1" applyBorder="1" applyAlignment="1">
      <alignment horizontal="left" vertical="center" indent="2"/>
    </xf>
    <xf numFmtId="4" fontId="18" fillId="4" borderId="7" xfId="1" applyNumberFormat="1" applyFont="1" applyFill="1" applyBorder="1" applyAlignment="1">
      <alignment horizontal="right"/>
    </xf>
    <xf numFmtId="0" fontId="19" fillId="4" borderId="5" xfId="1" applyFont="1" applyFill="1" applyBorder="1" applyAlignment="1">
      <alignment vertical="center"/>
    </xf>
    <xf numFmtId="0" fontId="19" fillId="4" borderId="0" xfId="1" applyFont="1" applyFill="1" applyBorder="1" applyAlignment="1">
      <alignment vertical="center"/>
    </xf>
    <xf numFmtId="0" fontId="19" fillId="4" borderId="6" xfId="1" applyFont="1" applyFill="1" applyBorder="1" applyAlignment="1">
      <alignment vertical="center"/>
    </xf>
    <xf numFmtId="4" fontId="18" fillId="5" borderId="4" xfId="1" applyNumberFormat="1" applyFont="1" applyFill="1" applyBorder="1" applyAlignment="1">
      <alignment horizontal="right"/>
    </xf>
    <xf numFmtId="4" fontId="18" fillId="3" borderId="4" xfId="1" applyNumberFormat="1" applyFont="1" applyFill="1" applyBorder="1" applyAlignment="1">
      <alignment horizontal="right" vertical="center"/>
    </xf>
    <xf numFmtId="0" fontId="19" fillId="4" borderId="6" xfId="1" applyFont="1" applyFill="1" applyBorder="1" applyAlignment="1">
      <alignment horizontal="left" vertical="center" indent="2"/>
    </xf>
    <xf numFmtId="4" fontId="19" fillId="4" borderId="7" xfId="1" applyNumberFormat="1" applyFont="1" applyFill="1" applyBorder="1" applyAlignment="1">
      <alignment horizontal="right" vertical="center"/>
    </xf>
    <xf numFmtId="4" fontId="22" fillId="4" borderId="7" xfId="1" applyNumberFormat="1" applyFont="1" applyFill="1" applyBorder="1" applyAlignment="1">
      <alignment horizontal="right"/>
    </xf>
    <xf numFmtId="0" fontId="18" fillId="4" borderId="6" xfId="1" applyFont="1" applyFill="1" applyBorder="1" applyAlignment="1">
      <alignment horizontal="left" vertical="center"/>
    </xf>
    <xf numFmtId="0" fontId="18" fillId="4" borderId="32" xfId="1" applyFont="1" applyFill="1" applyBorder="1" applyAlignment="1">
      <alignment horizontal="left" vertical="center"/>
    </xf>
    <xf numFmtId="0" fontId="18" fillId="4" borderId="33" xfId="1" applyFont="1" applyFill="1" applyBorder="1" applyAlignment="1">
      <alignment horizontal="left" vertical="center"/>
    </xf>
    <xf numFmtId="0" fontId="18" fillId="4" borderId="34" xfId="1" applyFont="1" applyFill="1" applyBorder="1" applyAlignment="1">
      <alignment horizontal="left" vertical="center"/>
    </xf>
    <xf numFmtId="4" fontId="18" fillId="4" borderId="35" xfId="1" applyNumberFormat="1" applyFont="1" applyFill="1" applyBorder="1" applyAlignment="1">
      <alignment horizontal="right" vertical="center"/>
    </xf>
    <xf numFmtId="4" fontId="18" fillId="2" borderId="8" xfId="1" applyNumberFormat="1" applyFont="1" applyFill="1" applyBorder="1" applyAlignment="1">
      <alignment horizontal="right"/>
    </xf>
    <xf numFmtId="0" fontId="23" fillId="0" borderId="0" xfId="1" applyFont="1"/>
    <xf numFmtId="0" fontId="23" fillId="4" borderId="0" xfId="1" applyFont="1" applyFill="1"/>
    <xf numFmtId="4" fontId="23" fillId="0" borderId="0" xfId="1" applyNumberFormat="1" applyFont="1"/>
    <xf numFmtId="3" fontId="23" fillId="0" borderId="0" xfId="1" applyNumberFormat="1" applyFont="1"/>
    <xf numFmtId="0" fontId="19" fillId="3" borderId="4" xfId="1" applyFont="1" applyFill="1" applyBorder="1"/>
    <xf numFmtId="3" fontId="18" fillId="3" borderId="4" xfId="1" applyNumberFormat="1" applyFont="1" applyFill="1" applyBorder="1" applyAlignment="1">
      <alignment horizontal="right"/>
    </xf>
    <xf numFmtId="3" fontId="18" fillId="3" borderId="4" xfId="1" applyNumberFormat="1" applyFont="1" applyFill="1" applyBorder="1"/>
    <xf numFmtId="3" fontId="19" fillId="4" borderId="7" xfId="1" applyNumberFormat="1" applyFont="1" applyFill="1" applyBorder="1" applyAlignment="1">
      <alignment horizontal="right"/>
    </xf>
    <xf numFmtId="0" fontId="19" fillId="4" borderId="7" xfId="1" applyFont="1" applyFill="1" applyBorder="1"/>
    <xf numFmtId="0" fontId="19" fillId="0" borderId="7" xfId="1" applyFont="1" applyBorder="1"/>
    <xf numFmtId="3" fontId="18" fillId="4" borderId="7" xfId="1" applyNumberFormat="1" applyFont="1" applyFill="1" applyBorder="1" applyAlignment="1">
      <alignment horizontal="right"/>
    </xf>
    <xf numFmtId="3" fontId="18" fillId="4" borderId="7" xfId="1" applyNumberFormat="1" applyFont="1" applyFill="1" applyBorder="1"/>
    <xf numFmtId="3" fontId="19" fillId="4" borderId="7" xfId="1" applyNumberFormat="1" applyFont="1" applyFill="1" applyBorder="1" applyAlignment="1">
      <alignment horizontal="right" vertical="center"/>
    </xf>
    <xf numFmtId="0" fontId="19" fillId="4" borderId="8" xfId="1" applyFont="1" applyFill="1" applyBorder="1"/>
    <xf numFmtId="0" fontId="19" fillId="0" borderId="8" xfId="1" applyFont="1" applyBorder="1"/>
    <xf numFmtId="0" fontId="19" fillId="4" borderId="9" xfId="1" applyFont="1" applyFill="1" applyBorder="1" applyAlignment="1">
      <alignment horizontal="left" vertical="center"/>
    </xf>
    <xf numFmtId="0" fontId="19" fillId="4" borderId="10" xfId="1" applyFont="1" applyFill="1" applyBorder="1" applyAlignment="1">
      <alignment horizontal="left" vertical="center"/>
    </xf>
    <xf numFmtId="0" fontId="19" fillId="4" borderId="10" xfId="1" applyFont="1" applyFill="1" applyBorder="1"/>
    <xf numFmtId="0" fontId="19" fillId="4" borderId="11" xfId="1" applyFont="1" applyFill="1" applyBorder="1"/>
    <xf numFmtId="0" fontId="19" fillId="4" borderId="12" xfId="1" applyFont="1" applyFill="1" applyBorder="1"/>
    <xf numFmtId="3" fontId="18" fillId="4" borderId="12" xfId="1" applyNumberFormat="1" applyFont="1" applyFill="1" applyBorder="1" applyAlignment="1">
      <alignment horizontal="right"/>
    </xf>
    <xf numFmtId="0" fontId="19" fillId="0" borderId="12" xfId="1" applyFont="1" applyBorder="1"/>
    <xf numFmtId="0" fontId="2" fillId="0" borderId="7" xfId="1" applyFont="1" applyBorder="1"/>
    <xf numFmtId="3" fontId="18" fillId="4" borderId="8" xfId="1" applyNumberFormat="1" applyFont="1" applyFill="1" applyBorder="1" applyAlignment="1">
      <alignment horizontal="right"/>
    </xf>
    <xf numFmtId="0" fontId="19" fillId="5" borderId="4" xfId="1" applyFont="1" applyFill="1" applyBorder="1"/>
    <xf numFmtId="3" fontId="18" fillId="5" borderId="4" xfId="1" applyNumberFormat="1" applyFont="1" applyFill="1" applyBorder="1" applyAlignment="1">
      <alignment horizontal="right"/>
    </xf>
    <xf numFmtId="0" fontId="19" fillId="6" borderId="4" xfId="1" applyFont="1" applyFill="1" applyBorder="1"/>
    <xf numFmtId="3" fontId="18" fillId="6" borderId="4" xfId="1" applyNumberFormat="1" applyFont="1" applyFill="1" applyBorder="1" applyAlignment="1">
      <alignment horizontal="right" vertical="center"/>
    </xf>
    <xf numFmtId="3" fontId="18" fillId="6" borderId="4" xfId="1" applyNumberFormat="1" applyFont="1" applyFill="1" applyBorder="1"/>
    <xf numFmtId="0" fontId="19" fillId="4" borderId="4" xfId="1" applyFont="1" applyFill="1" applyBorder="1"/>
    <xf numFmtId="3" fontId="18" fillId="4" borderId="4" xfId="1" applyNumberFormat="1" applyFont="1" applyFill="1" applyBorder="1" applyAlignment="1">
      <alignment horizontal="right"/>
    </xf>
    <xf numFmtId="0" fontId="19" fillId="2" borderId="4" xfId="1" applyFont="1" applyFill="1" applyBorder="1"/>
    <xf numFmtId="3" fontId="18" fillId="2" borderId="4" xfId="1" applyNumberFormat="1" applyFont="1" applyFill="1" applyBorder="1" applyAlignment="1">
      <alignment horizontal="right"/>
    </xf>
    <xf numFmtId="0" fontId="24" fillId="0" borderId="0" xfId="1" applyFont="1"/>
    <xf numFmtId="4" fontId="24" fillId="0" borderId="0" xfId="1" applyNumberFormat="1" applyFont="1"/>
    <xf numFmtId="0" fontId="25" fillId="9" borderId="36" xfId="1" applyFont="1" applyFill="1" applyBorder="1" applyAlignment="1">
      <alignment horizontal="center" vertical="center" wrapText="1"/>
    </xf>
    <xf numFmtId="0" fontId="25" fillId="9" borderId="23" xfId="1" applyFont="1" applyFill="1" applyBorder="1" applyAlignment="1">
      <alignment horizontal="center" vertical="center" wrapText="1"/>
    </xf>
    <xf numFmtId="0" fontId="24" fillId="10" borderId="37" xfId="1" applyFont="1" applyFill="1" applyBorder="1" applyAlignment="1">
      <alignment vertical="center" wrapText="1"/>
    </xf>
    <xf numFmtId="0" fontId="24" fillId="10" borderId="38" xfId="1" applyFont="1" applyFill="1" applyBorder="1" applyAlignment="1">
      <alignment horizontal="center" vertical="center" wrapText="1"/>
    </xf>
    <xf numFmtId="0" fontId="25" fillId="10" borderId="38" xfId="1" applyFont="1" applyFill="1" applyBorder="1" applyAlignment="1">
      <alignment vertical="center" wrapText="1"/>
    </xf>
    <xf numFmtId="6" fontId="25" fillId="10" borderId="38" xfId="1" applyNumberFormat="1" applyFont="1" applyFill="1" applyBorder="1" applyAlignment="1">
      <alignment horizontal="right" vertical="center" wrapText="1"/>
    </xf>
    <xf numFmtId="6" fontId="24" fillId="0" borderId="0" xfId="1" applyNumberFormat="1" applyFont="1"/>
    <xf numFmtId="0" fontId="24" fillId="0" borderId="37" xfId="1" applyFont="1" applyBorder="1" applyAlignment="1">
      <alignment vertical="center" wrapText="1"/>
    </xf>
    <xf numFmtId="0" fontId="24" fillId="0" borderId="38" xfId="1" applyFont="1" applyBorder="1" applyAlignment="1">
      <alignment horizontal="center" vertical="center" wrapText="1"/>
    </xf>
    <xf numFmtId="0" fontId="24" fillId="11" borderId="38" xfId="1" applyFont="1" applyFill="1" applyBorder="1" applyAlignment="1">
      <alignment vertical="center" wrapText="1"/>
    </xf>
    <xf numFmtId="6" fontId="24" fillId="11" borderId="38" xfId="1" applyNumberFormat="1" applyFont="1" applyFill="1" applyBorder="1" applyAlignment="1">
      <alignment horizontal="right" vertical="center" wrapText="1"/>
    </xf>
    <xf numFmtId="0" fontId="25" fillId="12" borderId="38" xfId="1" applyFont="1" applyFill="1" applyBorder="1" applyAlignment="1">
      <alignment vertical="center" wrapText="1"/>
    </xf>
    <xf numFmtId="6" fontId="25" fillId="12" borderId="38" xfId="1" applyNumberFormat="1" applyFont="1" applyFill="1" applyBorder="1" applyAlignment="1">
      <alignment horizontal="right" vertical="center" wrapText="1"/>
    </xf>
    <xf numFmtId="3" fontId="24" fillId="0" borderId="0" xfId="1" applyNumberFormat="1" applyFont="1"/>
    <xf numFmtId="6" fontId="24" fillId="13" borderId="0" xfId="1" applyNumberFormat="1" applyFont="1" applyFill="1"/>
    <xf numFmtId="0" fontId="24" fillId="13" borderId="0" xfId="1" applyFont="1" applyFill="1"/>
    <xf numFmtId="0" fontId="24" fillId="0" borderId="38" xfId="1" applyFont="1" applyBorder="1" applyAlignment="1">
      <alignment vertical="center" wrapText="1"/>
    </xf>
    <xf numFmtId="6" fontId="24" fillId="0" borderId="38" xfId="1" applyNumberFormat="1" applyFont="1" applyBorder="1" applyAlignment="1">
      <alignment horizontal="right" vertical="center" wrapText="1"/>
    </xf>
    <xf numFmtId="6" fontId="24" fillId="4" borderId="38" xfId="1" applyNumberFormat="1" applyFont="1" applyFill="1" applyBorder="1" applyAlignment="1">
      <alignment horizontal="right" vertical="center" wrapText="1"/>
    </xf>
    <xf numFmtId="0" fontId="24" fillId="9" borderId="37" xfId="1" applyFont="1" applyFill="1" applyBorder="1" applyAlignment="1">
      <alignment vertical="center" wrapText="1"/>
    </xf>
    <xf numFmtId="0" fontId="24" fillId="9" borderId="38" xfId="1" applyFont="1" applyFill="1" applyBorder="1" applyAlignment="1">
      <alignment horizontal="center" vertical="center" wrapText="1"/>
    </xf>
    <xf numFmtId="0" fontId="25" fillId="9" borderId="38" xfId="1" applyFont="1" applyFill="1" applyBorder="1" applyAlignment="1">
      <alignment vertical="center" wrapText="1"/>
    </xf>
    <xf numFmtId="3" fontId="25" fillId="9" borderId="38" xfId="1" applyNumberFormat="1" applyFont="1" applyFill="1" applyBorder="1" applyAlignment="1">
      <alignment horizontal="right" vertical="center" wrapText="1"/>
    </xf>
    <xf numFmtId="6" fontId="24" fillId="14" borderId="0" xfId="1" applyNumberFormat="1" applyFont="1" applyFill="1"/>
    <xf numFmtId="3" fontId="24" fillId="11" borderId="38" xfId="1" applyNumberFormat="1" applyFont="1" applyFill="1" applyBorder="1" applyAlignment="1">
      <alignment horizontal="right" vertical="center" wrapText="1"/>
    </xf>
    <xf numFmtId="0" fontId="24" fillId="0" borderId="39" xfId="1" applyFont="1" applyBorder="1" applyAlignment="1">
      <alignment vertical="center" wrapText="1"/>
    </xf>
    <xf numFmtId="0" fontId="24" fillId="0" borderId="20" xfId="1" applyFont="1" applyBorder="1" applyAlignment="1">
      <alignment horizontal="center" vertical="center" wrapText="1"/>
    </xf>
    <xf numFmtId="6" fontId="24" fillId="4" borderId="0" xfId="1" applyNumberFormat="1" applyFont="1" applyFill="1"/>
    <xf numFmtId="0" fontId="24" fillId="4" borderId="0" xfId="1" applyFont="1" applyFill="1"/>
    <xf numFmtId="0" fontId="27" fillId="16" borderId="41" xfId="1" applyFont="1" applyFill="1" applyBorder="1" applyAlignment="1">
      <alignment horizontal="center" vertical="center" wrapText="1"/>
    </xf>
    <xf numFmtId="0" fontId="13" fillId="0" borderId="0" xfId="1" applyFont="1"/>
    <xf numFmtId="3" fontId="27" fillId="16" borderId="47" xfId="1" applyNumberFormat="1" applyFont="1" applyFill="1" applyBorder="1" applyAlignment="1">
      <alignment horizontal="center" vertical="center" wrapText="1"/>
    </xf>
    <xf numFmtId="3" fontId="27" fillId="16" borderId="48" xfId="1" applyNumberFormat="1" applyFont="1" applyFill="1" applyBorder="1" applyAlignment="1">
      <alignment horizontal="center" vertical="center" wrapText="1"/>
    </xf>
    <xf numFmtId="0" fontId="17" fillId="16" borderId="4" xfId="1" applyFont="1" applyFill="1" applyBorder="1" applyAlignment="1">
      <alignment horizontal="center"/>
    </xf>
    <xf numFmtId="0" fontId="27" fillId="2" borderId="49" xfId="1" applyFont="1" applyFill="1" applyBorder="1" applyAlignment="1">
      <alignment horizontal="center" vertical="center" wrapText="1"/>
    </xf>
    <xf numFmtId="3" fontId="27" fillId="2" borderId="47" xfId="1" applyNumberFormat="1" applyFont="1" applyFill="1" applyBorder="1" applyAlignment="1">
      <alignment vertical="center" wrapText="1"/>
    </xf>
    <xf numFmtId="3" fontId="27" fillId="2" borderId="48" xfId="1" applyNumberFormat="1" applyFont="1" applyFill="1" applyBorder="1" applyAlignment="1">
      <alignment vertical="center" wrapText="1"/>
    </xf>
    <xf numFmtId="0" fontId="27" fillId="2" borderId="50" xfId="1" applyFont="1" applyFill="1" applyBorder="1" applyAlignment="1">
      <alignment horizontal="center" vertical="center" wrapText="1"/>
    </xf>
    <xf numFmtId="0" fontId="27" fillId="2" borderId="51" xfId="1" applyFont="1" applyFill="1" applyBorder="1" applyAlignment="1">
      <alignment vertical="center" wrapText="1"/>
    </xf>
    <xf numFmtId="0" fontId="27" fillId="2" borderId="52" xfId="1" applyFont="1" applyFill="1" applyBorder="1" applyAlignment="1">
      <alignment vertical="center" wrapText="1"/>
    </xf>
    <xf numFmtId="3" fontId="13" fillId="0" borderId="0" xfId="1" applyNumberFormat="1" applyFont="1"/>
    <xf numFmtId="0" fontId="27" fillId="0" borderId="50" xfId="1" applyFont="1" applyBorder="1" applyAlignment="1">
      <alignment horizontal="center" vertical="center" wrapText="1"/>
    </xf>
    <xf numFmtId="3" fontId="17" fillId="0" borderId="4" xfId="1" applyNumberFormat="1" applyFont="1" applyBorder="1" applyAlignment="1">
      <alignment vertical="center"/>
    </xf>
    <xf numFmtId="3" fontId="17" fillId="4" borderId="47" xfId="1" applyNumberFormat="1" applyFont="1" applyFill="1" applyBorder="1" applyAlignment="1">
      <alignment vertical="center" wrapText="1"/>
    </xf>
    <xf numFmtId="3" fontId="27" fillId="4" borderId="48" xfId="1" applyNumberFormat="1" applyFont="1" applyFill="1" applyBorder="1" applyAlignment="1">
      <alignment vertical="center" wrapText="1"/>
    </xf>
    <xf numFmtId="0" fontId="27" fillId="16" borderId="50" xfId="1" applyFont="1" applyFill="1" applyBorder="1" applyAlignment="1">
      <alignment horizontal="center" vertical="center" wrapText="1"/>
    </xf>
    <xf numFmtId="3" fontId="27" fillId="16" borderId="4" xfId="1" applyNumberFormat="1" applyFont="1" applyFill="1" applyBorder="1" applyAlignment="1">
      <alignment vertical="center"/>
    </xf>
    <xf numFmtId="3" fontId="27" fillId="16" borderId="47" xfId="1" applyNumberFormat="1" applyFont="1" applyFill="1" applyBorder="1" applyAlignment="1">
      <alignment vertical="center" wrapText="1"/>
    </xf>
    <xf numFmtId="0" fontId="28" fillId="0" borderId="0" xfId="1" applyFont="1"/>
    <xf numFmtId="3" fontId="17" fillId="4" borderId="4" xfId="1" applyNumberFormat="1" applyFont="1" applyFill="1" applyBorder="1" applyAlignment="1">
      <alignment vertical="center"/>
    </xf>
    <xf numFmtId="3" fontId="27" fillId="0" borderId="4" xfId="1" applyNumberFormat="1" applyFont="1" applyBorder="1" applyAlignment="1">
      <alignment vertical="center"/>
    </xf>
    <xf numFmtId="3" fontId="27" fillId="16" borderId="51" xfId="1" applyNumberFormat="1" applyFont="1" applyFill="1" applyBorder="1" applyAlignment="1">
      <alignment vertical="center" wrapText="1"/>
    </xf>
    <xf numFmtId="3" fontId="27" fillId="16" borderId="52" xfId="1" applyNumberFormat="1" applyFont="1" applyFill="1" applyBorder="1" applyAlignment="1">
      <alignment vertical="center" wrapText="1"/>
    </xf>
    <xf numFmtId="0" fontId="27" fillId="17" borderId="53" xfId="1" applyFont="1" applyFill="1" applyBorder="1" applyAlignment="1">
      <alignment horizontal="center" vertical="center" wrapText="1"/>
    </xf>
    <xf numFmtId="3" fontId="27" fillId="17" borderId="54" xfId="1" applyNumberFormat="1" applyFont="1" applyFill="1" applyBorder="1" applyAlignment="1">
      <alignment vertical="center" wrapText="1"/>
    </xf>
    <xf numFmtId="3" fontId="27" fillId="17" borderId="55" xfId="1" applyNumberFormat="1" applyFont="1" applyFill="1" applyBorder="1" applyAlignment="1">
      <alignment vertical="center" wrapText="1"/>
    </xf>
    <xf numFmtId="0" fontId="30" fillId="16" borderId="4" xfId="12" applyFont="1" applyFill="1" applyBorder="1" applyAlignment="1">
      <alignment horizontal="left" vertical="center"/>
    </xf>
    <xf numFmtId="3" fontId="30" fillId="16" borderId="4" xfId="12" applyNumberFormat="1" applyFont="1" applyFill="1" applyBorder="1" applyAlignment="1">
      <alignment horizontal="right" vertical="center"/>
    </xf>
    <xf numFmtId="0" fontId="1" fillId="0" borderId="0" xfId="12" applyAlignment="1">
      <alignment horizontal="center" vertical="center"/>
    </xf>
    <xf numFmtId="3" fontId="1" fillId="0" borderId="0" xfId="12" applyNumberFormat="1" applyAlignment="1">
      <alignment horizontal="center" vertical="center"/>
    </xf>
    <xf numFmtId="0" fontId="31" fillId="0" borderId="4" xfId="12" applyFont="1" applyBorder="1" applyAlignment="1">
      <alignment horizontal="left" vertical="center"/>
    </xf>
    <xf numFmtId="3" fontId="31" fillId="0" borderId="4" xfId="12" applyNumberFormat="1" applyFont="1" applyBorder="1" applyAlignment="1">
      <alignment horizontal="right"/>
    </xf>
    <xf numFmtId="0" fontId="1" fillId="0" borderId="0" xfId="12"/>
    <xf numFmtId="3" fontId="1" fillId="0" borderId="0" xfId="12" applyNumberFormat="1"/>
    <xf numFmtId="0" fontId="31" fillId="16" borderId="4" xfId="12" applyFont="1" applyFill="1" applyBorder="1" applyAlignment="1">
      <alignment horizontal="left" vertical="center"/>
    </xf>
    <xf numFmtId="3" fontId="31" fillId="16" borderId="4" xfId="12" applyNumberFormat="1" applyFont="1" applyFill="1" applyBorder="1" applyAlignment="1">
      <alignment horizontal="right"/>
    </xf>
    <xf numFmtId="0" fontId="30" fillId="8" borderId="4" xfId="12" applyFont="1" applyFill="1" applyBorder="1" applyAlignment="1">
      <alignment horizontal="left" vertical="center"/>
    </xf>
    <xf numFmtId="3" fontId="30" fillId="8" borderId="4" xfId="12" applyNumberFormat="1" applyFont="1" applyFill="1" applyBorder="1" applyAlignment="1">
      <alignment horizontal="right"/>
    </xf>
    <xf numFmtId="0" fontId="29" fillId="0" borderId="0" xfId="12" applyFont="1"/>
    <xf numFmtId="3" fontId="29" fillId="0" borderId="0" xfId="12" applyNumberFormat="1" applyFont="1"/>
    <xf numFmtId="0" fontId="32" fillId="0" borderId="0" xfId="12" applyFont="1"/>
    <xf numFmtId="0" fontId="33" fillId="0" borderId="0" xfId="9" applyFont="1"/>
    <xf numFmtId="3" fontId="32" fillId="0" borderId="0" xfId="12" applyNumberFormat="1" applyFont="1"/>
    <xf numFmtId="4" fontId="32" fillId="0" borderId="0" xfId="12" applyNumberFormat="1" applyFont="1"/>
    <xf numFmtId="4" fontId="1" fillId="0" borderId="0" xfId="12" applyNumberFormat="1"/>
    <xf numFmtId="0" fontId="27" fillId="16" borderId="42" xfId="1" applyFont="1" applyFill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0" fontId="17" fillId="0" borderId="45" xfId="1" applyFont="1" applyBorder="1" applyAlignment="1">
      <alignment horizontal="center" vertical="center" wrapText="1"/>
    </xf>
    <xf numFmtId="0" fontId="27" fillId="16" borderId="46" xfId="1" applyFont="1" applyFill="1" applyBorder="1" applyAlignment="1">
      <alignment horizontal="center" vertical="center"/>
    </xf>
    <xf numFmtId="0" fontId="17" fillId="16" borderId="5" xfId="1" applyFont="1" applyFill="1" applyBorder="1" applyAlignment="1"/>
    <xf numFmtId="0" fontId="17" fillId="0" borderId="44" xfId="1" applyFont="1" applyBorder="1" applyAlignment="1">
      <alignment horizontal="center" vertical="center" wrapText="1"/>
    </xf>
    <xf numFmtId="0" fontId="26" fillId="15" borderId="40" xfId="1" applyFont="1" applyFill="1" applyBorder="1" applyAlignment="1">
      <alignment vertical="center" wrapText="1"/>
    </xf>
    <xf numFmtId="0" fontId="2" fillId="0" borderId="31" xfId="1" applyBorder="1" applyAlignment="1">
      <alignment vertical="center" wrapText="1"/>
    </xf>
    <xf numFmtId="0" fontId="18" fillId="2" borderId="13" xfId="1" applyFont="1" applyFill="1" applyBorder="1" applyAlignment="1">
      <alignment horizontal="left" vertical="center"/>
    </xf>
    <xf numFmtId="0" fontId="18" fillId="2" borderId="14" xfId="1" applyFont="1" applyFill="1" applyBorder="1" applyAlignment="1">
      <alignment horizontal="left" vertical="center"/>
    </xf>
    <xf numFmtId="0" fontId="18" fillId="2" borderId="15" xfId="1" applyFont="1" applyFill="1" applyBorder="1" applyAlignment="1">
      <alignment horizontal="left" vertical="center"/>
    </xf>
    <xf numFmtId="0" fontId="18" fillId="4" borderId="5" xfId="1" applyFont="1" applyFill="1" applyBorder="1" applyAlignment="1">
      <alignment horizontal="left" vertical="center"/>
    </xf>
    <xf numFmtId="0" fontId="18" fillId="4" borderId="0" xfId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8" fillId="4" borderId="6" xfId="1" applyFont="1" applyFill="1" applyBorder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/>
    </xf>
    <xf numFmtId="0" fontId="18" fillId="5" borderId="1" xfId="1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left" vertical="center"/>
    </xf>
    <xf numFmtId="0" fontId="18" fillId="5" borderId="3" xfId="1" applyFont="1" applyFill="1" applyBorder="1" applyAlignment="1">
      <alignment horizontal="left" vertical="center"/>
    </xf>
    <xf numFmtId="0" fontId="18" fillId="4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left" vertical="center" wrapText="1"/>
    </xf>
    <xf numFmtId="0" fontId="19" fillId="4" borderId="3" xfId="1" applyFont="1" applyFill="1" applyBorder="1" applyAlignment="1">
      <alignment horizontal="left" vertical="center" wrapText="1"/>
    </xf>
    <xf numFmtId="0" fontId="18" fillId="4" borderId="5" xfId="1" applyFont="1" applyFill="1" applyBorder="1" applyAlignment="1">
      <alignment vertical="center"/>
    </xf>
    <xf numFmtId="0" fontId="18" fillId="4" borderId="0" xfId="1" applyFont="1" applyFill="1" applyBorder="1" applyAlignment="1">
      <alignment vertical="center"/>
    </xf>
    <xf numFmtId="0" fontId="18" fillId="4" borderId="6" xfId="1" applyFont="1" applyFill="1" applyBorder="1" applyAlignment="1">
      <alignment vertical="center"/>
    </xf>
    <xf numFmtId="2" fontId="18" fillId="2" borderId="1" xfId="1" applyNumberFormat="1" applyFont="1" applyFill="1" applyBorder="1" applyAlignment="1">
      <alignment horizontal="center" vertical="center"/>
    </xf>
    <xf numFmtId="2" fontId="18" fillId="2" borderId="2" xfId="1" applyNumberFormat="1" applyFont="1" applyFill="1" applyBorder="1" applyAlignment="1">
      <alignment horizontal="center" vertical="center"/>
    </xf>
    <xf numFmtId="0" fontId="19" fillId="2" borderId="2" xfId="1" applyFont="1" applyFill="1" applyBorder="1" applyAlignment="1"/>
    <xf numFmtId="0" fontId="19" fillId="2" borderId="3" xfId="1" applyFont="1" applyFill="1" applyBorder="1" applyAlignment="1"/>
    <xf numFmtId="3" fontId="12" fillId="2" borderId="1" xfId="1" applyNumberFormat="1" applyFont="1" applyFill="1" applyBorder="1" applyAlignment="1">
      <alignment horizontal="right" vertical="center"/>
    </xf>
    <xf numFmtId="3" fontId="12" fillId="2" borderId="2" xfId="1" applyNumberFormat="1" applyFont="1" applyFill="1" applyBorder="1" applyAlignment="1">
      <alignment vertical="center"/>
    </xf>
    <xf numFmtId="3" fontId="12" fillId="2" borderId="3" xfId="1" applyNumberFormat="1" applyFont="1" applyFill="1" applyBorder="1" applyAlignment="1">
      <alignment vertical="center"/>
    </xf>
    <xf numFmtId="3" fontId="12" fillId="4" borderId="5" xfId="1" applyNumberFormat="1" applyFont="1" applyFill="1" applyBorder="1" applyAlignment="1">
      <alignment horizontal="right" vertical="center"/>
    </xf>
    <xf numFmtId="3" fontId="12" fillId="4" borderId="0" xfId="1" applyNumberFormat="1" applyFont="1" applyFill="1" applyBorder="1" applyAlignment="1">
      <alignment horizontal="right" vertical="center"/>
    </xf>
    <xf numFmtId="0" fontId="13" fillId="4" borderId="5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5" fillId="4" borderId="1" xfId="1" applyFont="1" applyFill="1" applyBorder="1" applyAlignment="1">
      <alignment horizontal="left" vertical="center"/>
    </xf>
    <xf numFmtId="0" fontId="16" fillId="0" borderId="2" xfId="9" applyFont="1" applyBorder="1" applyAlignment="1">
      <alignment horizontal="left" vertical="center"/>
    </xf>
    <xf numFmtId="0" fontId="16" fillId="0" borderId="3" xfId="9" applyFont="1" applyBorder="1" applyAlignment="1">
      <alignment horizontal="left" vertical="center"/>
    </xf>
    <xf numFmtId="3" fontId="12" fillId="4" borderId="1" xfId="1" applyNumberFormat="1" applyFont="1" applyFill="1" applyBorder="1" applyAlignment="1">
      <alignment horizontal="center" vertical="center"/>
    </xf>
    <xf numFmtId="3" fontId="17" fillId="0" borderId="3" xfId="1" applyNumberFormat="1" applyFont="1" applyBorder="1" applyAlignment="1">
      <alignment horizontal="center" vertical="center"/>
    </xf>
    <xf numFmtId="0" fontId="12" fillId="4" borderId="24" xfId="1" applyFont="1" applyFill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27" xfId="1" applyFont="1" applyBorder="1" applyAlignment="1">
      <alignment horizontal="center"/>
    </xf>
    <xf numFmtId="0" fontId="14" fillId="4" borderId="9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4" borderId="9" xfId="1" applyFont="1" applyFill="1" applyBorder="1" applyAlignment="1" applyProtection="1">
      <alignment horizontal="center" vertical="center" wrapText="1"/>
      <protection locked="0"/>
    </xf>
    <xf numFmtId="0" fontId="14" fillId="4" borderId="11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/>
    </xf>
    <xf numFmtId="0" fontId="13" fillId="4" borderId="28" xfId="1" applyFont="1" applyFill="1" applyBorder="1" applyAlignment="1">
      <alignment horizontal="justify" vertical="justify"/>
    </xf>
    <xf numFmtId="0" fontId="13" fillId="0" borderId="30" xfId="1" applyFont="1" applyBorder="1" applyAlignment="1">
      <alignment horizontal="justify" vertical="justify"/>
    </xf>
    <xf numFmtId="0" fontId="13" fillId="4" borderId="28" xfId="1" applyFont="1" applyFill="1" applyBorder="1" applyAlignment="1" applyProtection="1">
      <alignment horizontal="center" vertical="center" wrapText="1"/>
      <protection locked="0"/>
    </xf>
    <xf numFmtId="0" fontId="13" fillId="4" borderId="30" xfId="1" applyFont="1" applyFill="1" applyBorder="1" applyAlignment="1">
      <alignment horizontal="center" vertical="center" wrapText="1"/>
    </xf>
    <xf numFmtId="0" fontId="13" fillId="7" borderId="29" xfId="1" applyFont="1" applyFill="1" applyBorder="1" applyAlignment="1" applyProtection="1">
      <alignment horizontal="center" vertical="center" wrapText="1"/>
      <protection locked="0"/>
    </xf>
    <xf numFmtId="0" fontId="13" fillId="7" borderId="30" xfId="1" applyFont="1" applyFill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/>
    </xf>
    <xf numFmtId="0" fontId="13" fillId="0" borderId="17" xfId="1" applyFont="1" applyBorder="1" applyAlignment="1"/>
    <xf numFmtId="0" fontId="13" fillId="0" borderId="18" xfId="1" applyFont="1" applyBorder="1" applyAlignment="1"/>
    <xf numFmtId="0" fontId="12" fillId="2" borderId="2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/>
    </xf>
    <xf numFmtId="0" fontId="13" fillId="2" borderId="23" xfId="1" applyFont="1" applyFill="1" applyBorder="1" applyAlignment="1">
      <alignment horizontal="center"/>
    </xf>
    <xf numFmtId="0" fontId="13" fillId="2" borderId="22" xfId="1" applyFont="1" applyFill="1" applyBorder="1" applyAlignment="1"/>
    <xf numFmtId="0" fontId="13" fillId="2" borderId="23" xfId="1" applyFont="1" applyFill="1" applyBorder="1" applyAlignment="1"/>
    <xf numFmtId="0" fontId="12" fillId="8" borderId="21" xfId="1" applyFont="1" applyFill="1" applyBorder="1" applyAlignment="1"/>
    <xf numFmtId="0" fontId="12" fillId="8" borderId="23" xfId="1" applyFont="1" applyFill="1" applyBorder="1" applyAlignment="1"/>
    <xf numFmtId="0" fontId="12" fillId="8" borderId="22" xfId="1" applyFont="1" applyFill="1" applyBorder="1" applyAlignment="1"/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vertical="center"/>
    </xf>
    <xf numFmtId="3" fontId="8" fillId="2" borderId="3" xfId="1" applyNumberFormat="1" applyFont="1" applyFill="1" applyBorder="1" applyAlignment="1">
      <alignment vertical="center"/>
    </xf>
    <xf numFmtId="3" fontId="9" fillId="4" borderId="5" xfId="1" applyNumberFormat="1" applyFont="1" applyFill="1" applyBorder="1" applyAlignment="1">
      <alignment horizontal="right" vertical="center"/>
    </xf>
    <xf numFmtId="3" fontId="9" fillId="4" borderId="0" xfId="1" applyNumberFormat="1" applyFont="1" applyFill="1" applyBorder="1" applyAlignment="1">
      <alignment horizontal="right" vertical="center"/>
    </xf>
    <xf numFmtId="0" fontId="9" fillId="4" borderId="5" xfId="1" applyFont="1" applyFill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3" fontId="9" fillId="4" borderId="5" xfId="1" applyNumberFormat="1" applyFont="1" applyFill="1" applyBorder="1" applyAlignment="1">
      <alignment horizontal="right"/>
    </xf>
    <xf numFmtId="0" fontId="5" fillId="0" borderId="6" xfId="9" applyBorder="1" applyAlignment="1">
      <alignment horizontal="right"/>
    </xf>
    <xf numFmtId="0" fontId="10" fillId="4" borderId="1" xfId="1" applyFont="1" applyFill="1" applyBorder="1" applyAlignment="1">
      <alignment horizontal="left" vertical="center"/>
    </xf>
    <xf numFmtId="0" fontId="5" fillId="0" borderId="2" xfId="9" applyBorder="1" applyAlignment="1">
      <alignment horizontal="left" vertical="center"/>
    </xf>
    <xf numFmtId="0" fontId="5" fillId="0" borderId="3" xfId="9" applyBorder="1" applyAlignment="1">
      <alignment horizontal="left" vertical="center"/>
    </xf>
    <xf numFmtId="3" fontId="8" fillId="4" borderId="1" xfId="1" applyNumberFormat="1" applyFont="1" applyFill="1" applyBorder="1" applyAlignment="1">
      <alignment horizontal="right" vertical="center"/>
    </xf>
    <xf numFmtId="0" fontId="5" fillId="0" borderId="3" xfId="9" applyBorder="1" applyAlignment="1">
      <alignment horizontal="right" vertical="center"/>
    </xf>
    <xf numFmtId="3" fontId="8" fillId="4" borderId="1" xfId="1" applyNumberFormat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4" borderId="9" xfId="1" applyFont="1" applyFill="1" applyBorder="1" applyAlignment="1">
      <alignment horizontal="justify" vertical="justify"/>
    </xf>
    <xf numFmtId="0" fontId="2" fillId="0" borderId="11" xfId="1" applyBorder="1" applyAlignment="1">
      <alignment horizontal="justify" vertical="justify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4" borderId="11" xfId="1" applyFont="1" applyFill="1" applyBorder="1" applyAlignment="1">
      <alignment horizontal="center" vertical="center" wrapText="1"/>
    </xf>
    <xf numFmtId="0" fontId="8" fillId="7" borderId="10" xfId="1" applyFont="1" applyFill="1" applyBorder="1" applyAlignment="1" applyProtection="1">
      <alignment horizontal="center" vertical="center" wrapText="1"/>
      <protection locked="0"/>
    </xf>
    <xf numFmtId="0" fontId="8" fillId="7" borderId="11" xfId="1" applyFont="1" applyFill="1" applyBorder="1" applyAlignment="1">
      <alignment horizontal="center" vertical="center" wrapText="1"/>
    </xf>
    <xf numFmtId="4" fontId="9" fillId="4" borderId="13" xfId="1" applyNumberFormat="1" applyFont="1" applyFill="1" applyBorder="1" applyAlignment="1"/>
    <xf numFmtId="0" fontId="2" fillId="0" borderId="15" xfId="1" applyBorder="1" applyAlignment="1"/>
    <xf numFmtId="0" fontId="10" fillId="4" borderId="4" xfId="1" applyFont="1" applyFill="1" applyBorder="1" applyAlignment="1">
      <alignment horizontal="left" vertical="center"/>
    </xf>
    <xf numFmtId="0" fontId="5" fillId="0" borderId="4" xfId="9" applyBorder="1" applyAlignment="1">
      <alignment horizontal="left" vertical="center"/>
    </xf>
    <xf numFmtId="0" fontId="2" fillId="0" borderId="1" xfId="1" applyBorder="1" applyAlignment="1">
      <alignment horizontal="right"/>
    </xf>
    <xf numFmtId="0" fontId="5" fillId="0" borderId="3" xfId="9" applyBorder="1" applyAlignment="1">
      <alignment horizontal="right"/>
    </xf>
    <xf numFmtId="0" fontId="7" fillId="0" borderId="16" xfId="1" applyFont="1" applyBorder="1" applyAlignment="1">
      <alignment horizontal="center" vertical="center"/>
    </xf>
    <xf numFmtId="0" fontId="2" fillId="0" borderId="17" xfId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2" xfId="1" applyFont="1" applyFill="1" applyBorder="1" applyAlignment="1"/>
    <xf numFmtId="0" fontId="9" fillId="2" borderId="3" xfId="1" applyFont="1" applyFill="1" applyBorder="1" applyAlignment="1"/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8" fillId="4" borderId="3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3" xfId="1" applyFont="1" applyFill="1" applyBorder="1" applyAlignment="1">
      <alignment horizontal="left" vertical="center"/>
    </xf>
    <xf numFmtId="0" fontId="18" fillId="6" borderId="1" xfId="1" applyFont="1" applyFill="1" applyBorder="1" applyAlignment="1">
      <alignment horizontal="left" vertical="center"/>
    </xf>
    <xf numFmtId="0" fontId="18" fillId="6" borderId="2" xfId="1" applyFont="1" applyFill="1" applyBorder="1" applyAlignment="1">
      <alignment horizontal="left" vertical="center"/>
    </xf>
    <xf numFmtId="0" fontId="18" fillId="6" borderId="3" xfId="1" applyFont="1" applyFill="1" applyBorder="1" applyAlignment="1">
      <alignment horizontal="left" vertical="center"/>
    </xf>
    <xf numFmtId="0" fontId="19" fillId="4" borderId="5" xfId="1" applyFont="1" applyFill="1" applyBorder="1" applyAlignment="1">
      <alignment horizontal="left" vertical="center"/>
    </xf>
    <xf numFmtId="0" fontId="19" fillId="4" borderId="0" xfId="1" applyFont="1" applyFill="1" applyBorder="1" applyAlignment="1">
      <alignment horizontal="left" vertical="center"/>
    </xf>
    <xf numFmtId="0" fontId="19" fillId="4" borderId="6" xfId="1" applyFont="1" applyFill="1" applyBorder="1" applyAlignment="1">
      <alignment horizontal="left" vertical="center"/>
    </xf>
    <xf numFmtId="0" fontId="18" fillId="4" borderId="1" xfId="1" applyFont="1" applyFill="1" applyBorder="1" applyAlignment="1">
      <alignment horizontal="left" vertical="center"/>
    </xf>
    <xf numFmtId="0" fontId="18" fillId="4" borderId="2" xfId="1" applyFont="1" applyFill="1" applyBorder="1" applyAlignment="1">
      <alignment horizontal="left" vertical="center"/>
    </xf>
    <xf numFmtId="0" fontId="18" fillId="4" borderId="3" xfId="1" applyFont="1" applyFill="1" applyBorder="1" applyAlignment="1">
      <alignment horizontal="left" vertical="center"/>
    </xf>
    <xf numFmtId="0" fontId="19" fillId="4" borderId="5" xfId="1" applyFont="1" applyFill="1" applyBorder="1" applyAlignment="1">
      <alignment vertical="center"/>
    </xf>
    <xf numFmtId="0" fontId="19" fillId="4" borderId="0" xfId="1" applyFont="1" applyFill="1" applyBorder="1" applyAlignment="1">
      <alignment vertical="center"/>
    </xf>
    <xf numFmtId="0" fontId="19" fillId="4" borderId="6" xfId="1" applyFont="1" applyFill="1" applyBorder="1" applyAlignment="1">
      <alignment vertical="center"/>
    </xf>
    <xf numFmtId="0" fontId="18" fillId="4" borderId="13" xfId="1" applyFont="1" applyFill="1" applyBorder="1" applyAlignment="1">
      <alignment horizontal="left" vertical="center"/>
    </xf>
    <xf numFmtId="0" fontId="18" fillId="4" borderId="14" xfId="1" applyFont="1" applyFill="1" applyBorder="1" applyAlignment="1">
      <alignment horizontal="left" vertical="center"/>
    </xf>
    <xf numFmtId="0" fontId="18" fillId="4" borderId="15" xfId="1" applyFont="1" applyFill="1" applyBorder="1" applyAlignment="1">
      <alignment horizontal="left" vertical="center"/>
    </xf>
    <xf numFmtId="0" fontId="19" fillId="4" borderId="5" xfId="1" applyFont="1" applyFill="1" applyBorder="1" applyAlignment="1">
      <alignment horizontal="center"/>
    </xf>
    <xf numFmtId="0" fontId="19" fillId="4" borderId="0" xfId="1" applyFont="1" applyFill="1" applyBorder="1" applyAlignment="1">
      <alignment horizontal="center"/>
    </xf>
    <xf numFmtId="0" fontId="19" fillId="4" borderId="6" xfId="1" applyFont="1" applyFill="1" applyBorder="1" applyAlignment="1">
      <alignment horizontal="center"/>
    </xf>
  </cellXfs>
  <cellStyles count="14">
    <cellStyle name="Migliaia 2" xfId="2"/>
    <cellStyle name="Migliaia 2 2" xfId="3"/>
    <cellStyle name="Migliaia 3" xfId="4"/>
    <cellStyle name="Migliaia 3 2" xfId="5"/>
    <cellStyle name="Migliaia 3 2 2" xfId="6"/>
    <cellStyle name="Migliaia 4" xfId="7"/>
    <cellStyle name="Normale" xfId="0" builtinId="0"/>
    <cellStyle name="Normale 2" xfId="1"/>
    <cellStyle name="Normale 3" xfId="8"/>
    <cellStyle name="Normale 3 2" xfId="9"/>
    <cellStyle name="Normale 4" xfId="10"/>
    <cellStyle name="Normale 5" xfId="11"/>
    <cellStyle name="Normale 5 2" xfId="12"/>
    <cellStyle name="Valuta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J26"/>
  <sheetViews>
    <sheetView topLeftCell="A4" workbookViewId="0">
      <selection activeCell="D21" sqref="D21"/>
    </sheetView>
  </sheetViews>
  <sheetFormatPr defaultColWidth="9.109375" defaultRowHeight="26.25" customHeight="1" x14ac:dyDescent="0.3"/>
  <cols>
    <col min="1" max="3" width="9.109375" style="312"/>
    <col min="4" max="4" width="108.33203125" style="312" customWidth="1"/>
    <col min="5" max="5" width="29.44140625" style="312" customWidth="1"/>
    <col min="6" max="7" width="9.109375" style="312"/>
    <col min="8" max="8" width="9.6640625" style="312" bestFit="1" customWidth="1"/>
    <col min="9" max="9" width="9.109375" style="312"/>
    <col min="10" max="10" width="10.109375" style="313" bestFit="1" customWidth="1"/>
    <col min="11" max="16384" width="9.109375" style="312"/>
  </cols>
  <sheetData>
    <row r="5" spans="4:10" s="308" customFormat="1" ht="26.25" customHeight="1" x14ac:dyDescent="0.25">
      <c r="D5" s="306" t="s">
        <v>203</v>
      </c>
      <c r="E5" s="307">
        <v>22582649</v>
      </c>
      <c r="J5" s="309">
        <f>+E5-E23</f>
        <v>0</v>
      </c>
    </row>
    <row r="6" spans="4:10" ht="26.25" customHeight="1" x14ac:dyDescent="0.3">
      <c r="D6" s="310" t="s">
        <v>204</v>
      </c>
      <c r="E6" s="311"/>
    </row>
    <row r="7" spans="4:10" ht="26.25" customHeight="1" x14ac:dyDescent="0.3">
      <c r="D7" s="310" t="s">
        <v>205</v>
      </c>
      <c r="E7" s="311">
        <v>-15840789</v>
      </c>
    </row>
    <row r="8" spans="4:10" ht="26.25" customHeight="1" x14ac:dyDescent="0.25">
      <c r="D8" s="314" t="s">
        <v>206</v>
      </c>
      <c r="E8" s="315">
        <f>+E5+E7</f>
        <v>6741860</v>
      </c>
    </row>
    <row r="9" spans="4:10" ht="26.25" customHeight="1" x14ac:dyDescent="0.3">
      <c r="D9" s="310" t="s">
        <v>207</v>
      </c>
      <c r="E9" s="311">
        <v>59052132</v>
      </c>
    </row>
    <row r="10" spans="4:10" ht="26.25" customHeight="1" x14ac:dyDescent="0.25">
      <c r="D10" s="310" t="s">
        <v>208</v>
      </c>
      <c r="E10" s="311">
        <v>68709956</v>
      </c>
    </row>
    <row r="11" spans="4:10" ht="26.25" customHeight="1" x14ac:dyDescent="0.25">
      <c r="D11" s="314" t="s">
        <v>209</v>
      </c>
      <c r="E11" s="315">
        <f>+E10-E9</f>
        <v>9657824</v>
      </c>
    </row>
    <row r="12" spans="4:10" s="318" customFormat="1" ht="26.25" customHeight="1" x14ac:dyDescent="0.25">
      <c r="D12" s="316" t="s">
        <v>210</v>
      </c>
      <c r="E12" s="317">
        <f>+E11</f>
        <v>9657824</v>
      </c>
      <c r="J12" s="319"/>
    </row>
    <row r="13" spans="4:10" ht="26.25" customHeight="1" x14ac:dyDescent="0.25">
      <c r="D13" s="316" t="s">
        <v>211</v>
      </c>
      <c r="E13" s="317">
        <f>+E12-E8</f>
        <v>2915964</v>
      </c>
    </row>
    <row r="14" spans="4:10" ht="26.25" customHeight="1" x14ac:dyDescent="0.35">
      <c r="D14" s="320"/>
      <c r="E14" s="320"/>
    </row>
    <row r="15" spans="4:10" ht="26.25" customHeight="1" x14ac:dyDescent="0.35">
      <c r="D15" s="320"/>
      <c r="E15" s="320"/>
    </row>
    <row r="16" spans="4:10" ht="26.25" customHeight="1" x14ac:dyDescent="0.35">
      <c r="D16" s="321" t="s">
        <v>212</v>
      </c>
      <c r="E16" s="322">
        <f>+E10</f>
        <v>68709956</v>
      </c>
    </row>
    <row r="17" spans="4:5" ht="26.25" customHeight="1" x14ac:dyDescent="0.35">
      <c r="D17" s="320"/>
      <c r="E17" s="320"/>
    </row>
    <row r="18" spans="4:5" ht="26.25" customHeight="1" x14ac:dyDescent="0.4">
      <c r="D18" s="320"/>
      <c r="E18" s="320"/>
    </row>
    <row r="19" spans="4:5" ht="26.25" customHeight="1" x14ac:dyDescent="0.4">
      <c r="D19" s="320" t="s">
        <v>213</v>
      </c>
      <c r="E19" s="323">
        <v>1572000</v>
      </c>
    </row>
    <row r="20" spans="4:5" ht="26.25" customHeight="1" x14ac:dyDescent="0.4">
      <c r="D20" s="320" t="s">
        <v>214</v>
      </c>
      <c r="E20" s="323">
        <v>20358538</v>
      </c>
    </row>
    <row r="21" spans="4:5" ht="26.25" customHeight="1" x14ac:dyDescent="0.4">
      <c r="D21" s="320" t="s">
        <v>215</v>
      </c>
      <c r="E21" s="323">
        <v>652111</v>
      </c>
    </row>
    <row r="22" spans="4:5" ht="26.25" customHeight="1" x14ac:dyDescent="0.4">
      <c r="D22" s="320"/>
      <c r="E22" s="323"/>
    </row>
    <row r="23" spans="4:5" ht="26.25" customHeight="1" x14ac:dyDescent="0.4">
      <c r="D23" s="320" t="s">
        <v>216</v>
      </c>
      <c r="E23" s="323">
        <f>SUM(E19:E22)</f>
        <v>22582649</v>
      </c>
    </row>
    <row r="24" spans="4:5" ht="26.25" customHeight="1" x14ac:dyDescent="0.3">
      <c r="E24" s="324"/>
    </row>
    <row r="25" spans="4:5" ht="26.25" customHeight="1" x14ac:dyDescent="0.3">
      <c r="E25" s="324"/>
    </row>
    <row r="26" spans="4:5" ht="26.25" customHeight="1" x14ac:dyDescent="0.3">
      <c r="E26" s="324"/>
    </row>
  </sheetData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9" zoomScale="112" zoomScaleNormal="112" workbookViewId="0">
      <selection activeCell="I19" sqref="I19"/>
    </sheetView>
  </sheetViews>
  <sheetFormatPr defaultRowHeight="10.199999999999999" x14ac:dyDescent="0.2"/>
  <cols>
    <col min="1" max="1" width="35.5546875" style="280" customWidth="1"/>
    <col min="2" max="4" width="14.44140625" style="280" customWidth="1"/>
    <col min="5" max="6" width="13.6640625" style="280" customWidth="1"/>
    <col min="7" max="9" width="11.88671875" style="280" customWidth="1"/>
    <col min="10" max="12" width="12" style="280" customWidth="1"/>
    <col min="13" max="14" width="11.88671875" style="280" customWidth="1"/>
    <col min="15" max="15" width="13.33203125" style="280" customWidth="1"/>
    <col min="16" max="17" width="9.109375" style="280"/>
    <col min="18" max="18" width="17.88671875" style="280" customWidth="1"/>
    <col min="19" max="256" width="9.109375" style="280"/>
    <col min="257" max="257" width="35.5546875" style="280" customWidth="1"/>
    <col min="258" max="260" width="14.44140625" style="280" customWidth="1"/>
    <col min="261" max="262" width="13.6640625" style="280" customWidth="1"/>
    <col min="263" max="265" width="11.88671875" style="280" customWidth="1"/>
    <col min="266" max="268" width="12" style="280" customWidth="1"/>
    <col min="269" max="270" width="11.88671875" style="280" customWidth="1"/>
    <col min="271" max="271" width="13.33203125" style="280" customWidth="1"/>
    <col min="272" max="512" width="9.109375" style="280"/>
    <col min="513" max="513" width="35.5546875" style="280" customWidth="1"/>
    <col min="514" max="516" width="14.44140625" style="280" customWidth="1"/>
    <col min="517" max="518" width="13.6640625" style="280" customWidth="1"/>
    <col min="519" max="521" width="11.88671875" style="280" customWidth="1"/>
    <col min="522" max="524" width="12" style="280" customWidth="1"/>
    <col min="525" max="526" width="11.88671875" style="280" customWidth="1"/>
    <col min="527" max="527" width="13.33203125" style="280" customWidth="1"/>
    <col min="528" max="768" width="9.109375" style="280"/>
    <col min="769" max="769" width="35.5546875" style="280" customWidth="1"/>
    <col min="770" max="772" width="14.44140625" style="280" customWidth="1"/>
    <col min="773" max="774" width="13.6640625" style="280" customWidth="1"/>
    <col min="775" max="777" width="11.88671875" style="280" customWidth="1"/>
    <col min="778" max="780" width="12" style="280" customWidth="1"/>
    <col min="781" max="782" width="11.88671875" style="280" customWidth="1"/>
    <col min="783" max="783" width="13.33203125" style="280" customWidth="1"/>
    <col min="784" max="1024" width="9.109375" style="280"/>
    <col min="1025" max="1025" width="35.5546875" style="280" customWidth="1"/>
    <col min="1026" max="1028" width="14.44140625" style="280" customWidth="1"/>
    <col min="1029" max="1030" width="13.6640625" style="280" customWidth="1"/>
    <col min="1031" max="1033" width="11.88671875" style="280" customWidth="1"/>
    <col min="1034" max="1036" width="12" style="280" customWidth="1"/>
    <col min="1037" max="1038" width="11.88671875" style="280" customWidth="1"/>
    <col min="1039" max="1039" width="13.33203125" style="280" customWidth="1"/>
    <col min="1040" max="1280" width="9.109375" style="280"/>
    <col min="1281" max="1281" width="35.5546875" style="280" customWidth="1"/>
    <col min="1282" max="1284" width="14.44140625" style="280" customWidth="1"/>
    <col min="1285" max="1286" width="13.6640625" style="280" customWidth="1"/>
    <col min="1287" max="1289" width="11.88671875" style="280" customWidth="1"/>
    <col min="1290" max="1292" width="12" style="280" customWidth="1"/>
    <col min="1293" max="1294" width="11.88671875" style="280" customWidth="1"/>
    <col min="1295" max="1295" width="13.33203125" style="280" customWidth="1"/>
    <col min="1296" max="1536" width="9.109375" style="280"/>
    <col min="1537" max="1537" width="35.5546875" style="280" customWidth="1"/>
    <col min="1538" max="1540" width="14.44140625" style="280" customWidth="1"/>
    <col min="1541" max="1542" width="13.6640625" style="280" customWidth="1"/>
    <col min="1543" max="1545" width="11.88671875" style="280" customWidth="1"/>
    <col min="1546" max="1548" width="12" style="280" customWidth="1"/>
    <col min="1549" max="1550" width="11.88671875" style="280" customWidth="1"/>
    <col min="1551" max="1551" width="13.33203125" style="280" customWidth="1"/>
    <col min="1552" max="1792" width="9.109375" style="280"/>
    <col min="1793" max="1793" width="35.5546875" style="280" customWidth="1"/>
    <col min="1794" max="1796" width="14.44140625" style="280" customWidth="1"/>
    <col min="1797" max="1798" width="13.6640625" style="280" customWidth="1"/>
    <col min="1799" max="1801" width="11.88671875" style="280" customWidth="1"/>
    <col min="1802" max="1804" width="12" style="280" customWidth="1"/>
    <col min="1805" max="1806" width="11.88671875" style="280" customWidth="1"/>
    <col min="1807" max="1807" width="13.33203125" style="280" customWidth="1"/>
    <col min="1808" max="2048" width="9.109375" style="280"/>
    <col min="2049" max="2049" width="35.5546875" style="280" customWidth="1"/>
    <col min="2050" max="2052" width="14.44140625" style="280" customWidth="1"/>
    <col min="2053" max="2054" width="13.6640625" style="280" customWidth="1"/>
    <col min="2055" max="2057" width="11.88671875" style="280" customWidth="1"/>
    <col min="2058" max="2060" width="12" style="280" customWidth="1"/>
    <col min="2061" max="2062" width="11.88671875" style="280" customWidth="1"/>
    <col min="2063" max="2063" width="13.33203125" style="280" customWidth="1"/>
    <col min="2064" max="2304" width="9.109375" style="280"/>
    <col min="2305" max="2305" width="35.5546875" style="280" customWidth="1"/>
    <col min="2306" max="2308" width="14.44140625" style="280" customWidth="1"/>
    <col min="2309" max="2310" width="13.6640625" style="280" customWidth="1"/>
    <col min="2311" max="2313" width="11.88671875" style="280" customWidth="1"/>
    <col min="2314" max="2316" width="12" style="280" customWidth="1"/>
    <col min="2317" max="2318" width="11.88671875" style="280" customWidth="1"/>
    <col min="2319" max="2319" width="13.33203125" style="280" customWidth="1"/>
    <col min="2320" max="2560" width="9.109375" style="280"/>
    <col min="2561" max="2561" width="35.5546875" style="280" customWidth="1"/>
    <col min="2562" max="2564" width="14.44140625" style="280" customWidth="1"/>
    <col min="2565" max="2566" width="13.6640625" style="280" customWidth="1"/>
    <col min="2567" max="2569" width="11.88671875" style="280" customWidth="1"/>
    <col min="2570" max="2572" width="12" style="280" customWidth="1"/>
    <col min="2573" max="2574" width="11.88671875" style="280" customWidth="1"/>
    <col min="2575" max="2575" width="13.33203125" style="280" customWidth="1"/>
    <col min="2576" max="2816" width="9.109375" style="280"/>
    <col min="2817" max="2817" width="35.5546875" style="280" customWidth="1"/>
    <col min="2818" max="2820" width="14.44140625" style="280" customWidth="1"/>
    <col min="2821" max="2822" width="13.6640625" style="280" customWidth="1"/>
    <col min="2823" max="2825" width="11.88671875" style="280" customWidth="1"/>
    <col min="2826" max="2828" width="12" style="280" customWidth="1"/>
    <col min="2829" max="2830" width="11.88671875" style="280" customWidth="1"/>
    <col min="2831" max="2831" width="13.33203125" style="280" customWidth="1"/>
    <col min="2832" max="3072" width="9.109375" style="280"/>
    <col min="3073" max="3073" width="35.5546875" style="280" customWidth="1"/>
    <col min="3074" max="3076" width="14.44140625" style="280" customWidth="1"/>
    <col min="3077" max="3078" width="13.6640625" style="280" customWidth="1"/>
    <col min="3079" max="3081" width="11.88671875" style="280" customWidth="1"/>
    <col min="3082" max="3084" width="12" style="280" customWidth="1"/>
    <col min="3085" max="3086" width="11.88671875" style="280" customWidth="1"/>
    <col min="3087" max="3087" width="13.33203125" style="280" customWidth="1"/>
    <col min="3088" max="3328" width="9.109375" style="280"/>
    <col min="3329" max="3329" width="35.5546875" style="280" customWidth="1"/>
    <col min="3330" max="3332" width="14.44140625" style="280" customWidth="1"/>
    <col min="3333" max="3334" width="13.6640625" style="280" customWidth="1"/>
    <col min="3335" max="3337" width="11.88671875" style="280" customWidth="1"/>
    <col min="3338" max="3340" width="12" style="280" customWidth="1"/>
    <col min="3341" max="3342" width="11.88671875" style="280" customWidth="1"/>
    <col min="3343" max="3343" width="13.33203125" style="280" customWidth="1"/>
    <col min="3344" max="3584" width="9.109375" style="280"/>
    <col min="3585" max="3585" width="35.5546875" style="280" customWidth="1"/>
    <col min="3586" max="3588" width="14.44140625" style="280" customWidth="1"/>
    <col min="3589" max="3590" width="13.6640625" style="280" customWidth="1"/>
    <col min="3591" max="3593" width="11.88671875" style="280" customWidth="1"/>
    <col min="3594" max="3596" width="12" style="280" customWidth="1"/>
    <col min="3597" max="3598" width="11.88671875" style="280" customWidth="1"/>
    <col min="3599" max="3599" width="13.33203125" style="280" customWidth="1"/>
    <col min="3600" max="3840" width="9.109375" style="280"/>
    <col min="3841" max="3841" width="35.5546875" style="280" customWidth="1"/>
    <col min="3842" max="3844" width="14.44140625" style="280" customWidth="1"/>
    <col min="3845" max="3846" width="13.6640625" style="280" customWidth="1"/>
    <col min="3847" max="3849" width="11.88671875" style="280" customWidth="1"/>
    <col min="3850" max="3852" width="12" style="280" customWidth="1"/>
    <col min="3853" max="3854" width="11.88671875" style="280" customWidth="1"/>
    <col min="3855" max="3855" width="13.33203125" style="280" customWidth="1"/>
    <col min="3856" max="4096" width="9.109375" style="280"/>
    <col min="4097" max="4097" width="35.5546875" style="280" customWidth="1"/>
    <col min="4098" max="4100" width="14.44140625" style="280" customWidth="1"/>
    <col min="4101" max="4102" width="13.6640625" style="280" customWidth="1"/>
    <col min="4103" max="4105" width="11.88671875" style="280" customWidth="1"/>
    <col min="4106" max="4108" width="12" style="280" customWidth="1"/>
    <col min="4109" max="4110" width="11.88671875" style="280" customWidth="1"/>
    <col min="4111" max="4111" width="13.33203125" style="280" customWidth="1"/>
    <col min="4112" max="4352" width="9.109375" style="280"/>
    <col min="4353" max="4353" width="35.5546875" style="280" customWidth="1"/>
    <col min="4354" max="4356" width="14.44140625" style="280" customWidth="1"/>
    <col min="4357" max="4358" width="13.6640625" style="280" customWidth="1"/>
    <col min="4359" max="4361" width="11.88671875" style="280" customWidth="1"/>
    <col min="4362" max="4364" width="12" style="280" customWidth="1"/>
    <col min="4365" max="4366" width="11.88671875" style="280" customWidth="1"/>
    <col min="4367" max="4367" width="13.33203125" style="280" customWidth="1"/>
    <col min="4368" max="4608" width="9.109375" style="280"/>
    <col min="4609" max="4609" width="35.5546875" style="280" customWidth="1"/>
    <col min="4610" max="4612" width="14.44140625" style="280" customWidth="1"/>
    <col min="4613" max="4614" width="13.6640625" style="280" customWidth="1"/>
    <col min="4615" max="4617" width="11.88671875" style="280" customWidth="1"/>
    <col min="4618" max="4620" width="12" style="280" customWidth="1"/>
    <col min="4621" max="4622" width="11.88671875" style="280" customWidth="1"/>
    <col min="4623" max="4623" width="13.33203125" style="280" customWidth="1"/>
    <col min="4624" max="4864" width="9.109375" style="280"/>
    <col min="4865" max="4865" width="35.5546875" style="280" customWidth="1"/>
    <col min="4866" max="4868" width="14.44140625" style="280" customWidth="1"/>
    <col min="4869" max="4870" width="13.6640625" style="280" customWidth="1"/>
    <col min="4871" max="4873" width="11.88671875" style="280" customWidth="1"/>
    <col min="4874" max="4876" width="12" style="280" customWidth="1"/>
    <col min="4877" max="4878" width="11.88671875" style="280" customWidth="1"/>
    <col min="4879" max="4879" width="13.33203125" style="280" customWidth="1"/>
    <col min="4880" max="5120" width="9.109375" style="280"/>
    <col min="5121" max="5121" width="35.5546875" style="280" customWidth="1"/>
    <col min="5122" max="5124" width="14.44140625" style="280" customWidth="1"/>
    <col min="5125" max="5126" width="13.6640625" style="280" customWidth="1"/>
    <col min="5127" max="5129" width="11.88671875" style="280" customWidth="1"/>
    <col min="5130" max="5132" width="12" style="280" customWidth="1"/>
    <col min="5133" max="5134" width="11.88671875" style="280" customWidth="1"/>
    <col min="5135" max="5135" width="13.33203125" style="280" customWidth="1"/>
    <col min="5136" max="5376" width="9.109375" style="280"/>
    <col min="5377" max="5377" width="35.5546875" style="280" customWidth="1"/>
    <col min="5378" max="5380" width="14.44140625" style="280" customWidth="1"/>
    <col min="5381" max="5382" width="13.6640625" style="280" customWidth="1"/>
    <col min="5383" max="5385" width="11.88671875" style="280" customWidth="1"/>
    <col min="5386" max="5388" width="12" style="280" customWidth="1"/>
    <col min="5389" max="5390" width="11.88671875" style="280" customWidth="1"/>
    <col min="5391" max="5391" width="13.33203125" style="280" customWidth="1"/>
    <col min="5392" max="5632" width="9.109375" style="280"/>
    <col min="5633" max="5633" width="35.5546875" style="280" customWidth="1"/>
    <col min="5634" max="5636" width="14.44140625" style="280" customWidth="1"/>
    <col min="5637" max="5638" width="13.6640625" style="280" customWidth="1"/>
    <col min="5639" max="5641" width="11.88671875" style="280" customWidth="1"/>
    <col min="5642" max="5644" width="12" style="280" customWidth="1"/>
    <col min="5645" max="5646" width="11.88671875" style="280" customWidth="1"/>
    <col min="5647" max="5647" width="13.33203125" style="280" customWidth="1"/>
    <col min="5648" max="5888" width="9.109375" style="280"/>
    <col min="5889" max="5889" width="35.5546875" style="280" customWidth="1"/>
    <col min="5890" max="5892" width="14.44140625" style="280" customWidth="1"/>
    <col min="5893" max="5894" width="13.6640625" style="280" customWidth="1"/>
    <col min="5895" max="5897" width="11.88671875" style="280" customWidth="1"/>
    <col min="5898" max="5900" width="12" style="280" customWidth="1"/>
    <col min="5901" max="5902" width="11.88671875" style="280" customWidth="1"/>
    <col min="5903" max="5903" width="13.33203125" style="280" customWidth="1"/>
    <col min="5904" max="6144" width="9.109375" style="280"/>
    <col min="6145" max="6145" width="35.5546875" style="280" customWidth="1"/>
    <col min="6146" max="6148" width="14.44140625" style="280" customWidth="1"/>
    <col min="6149" max="6150" width="13.6640625" style="280" customWidth="1"/>
    <col min="6151" max="6153" width="11.88671875" style="280" customWidth="1"/>
    <col min="6154" max="6156" width="12" style="280" customWidth="1"/>
    <col min="6157" max="6158" width="11.88671875" style="280" customWidth="1"/>
    <col min="6159" max="6159" width="13.33203125" style="280" customWidth="1"/>
    <col min="6160" max="6400" width="9.109375" style="280"/>
    <col min="6401" max="6401" width="35.5546875" style="280" customWidth="1"/>
    <col min="6402" max="6404" width="14.44140625" style="280" customWidth="1"/>
    <col min="6405" max="6406" width="13.6640625" style="280" customWidth="1"/>
    <col min="6407" max="6409" width="11.88671875" style="280" customWidth="1"/>
    <col min="6410" max="6412" width="12" style="280" customWidth="1"/>
    <col min="6413" max="6414" width="11.88671875" style="280" customWidth="1"/>
    <col min="6415" max="6415" width="13.33203125" style="280" customWidth="1"/>
    <col min="6416" max="6656" width="9.109375" style="280"/>
    <col min="6657" max="6657" width="35.5546875" style="280" customWidth="1"/>
    <col min="6658" max="6660" width="14.44140625" style="280" customWidth="1"/>
    <col min="6661" max="6662" width="13.6640625" style="280" customWidth="1"/>
    <col min="6663" max="6665" width="11.88671875" style="280" customWidth="1"/>
    <col min="6666" max="6668" width="12" style="280" customWidth="1"/>
    <col min="6669" max="6670" width="11.88671875" style="280" customWidth="1"/>
    <col min="6671" max="6671" width="13.33203125" style="280" customWidth="1"/>
    <col min="6672" max="6912" width="9.109375" style="280"/>
    <col min="6913" max="6913" width="35.5546875" style="280" customWidth="1"/>
    <col min="6914" max="6916" width="14.44140625" style="280" customWidth="1"/>
    <col min="6917" max="6918" width="13.6640625" style="280" customWidth="1"/>
    <col min="6919" max="6921" width="11.88671875" style="280" customWidth="1"/>
    <col min="6922" max="6924" width="12" style="280" customWidth="1"/>
    <col min="6925" max="6926" width="11.88671875" style="280" customWidth="1"/>
    <col min="6927" max="6927" width="13.33203125" style="280" customWidth="1"/>
    <col min="6928" max="7168" width="9.109375" style="280"/>
    <col min="7169" max="7169" width="35.5546875" style="280" customWidth="1"/>
    <col min="7170" max="7172" width="14.44140625" style="280" customWidth="1"/>
    <col min="7173" max="7174" width="13.6640625" style="280" customWidth="1"/>
    <col min="7175" max="7177" width="11.88671875" style="280" customWidth="1"/>
    <col min="7178" max="7180" width="12" style="280" customWidth="1"/>
    <col min="7181" max="7182" width="11.88671875" style="280" customWidth="1"/>
    <col min="7183" max="7183" width="13.33203125" style="280" customWidth="1"/>
    <col min="7184" max="7424" width="9.109375" style="280"/>
    <col min="7425" max="7425" width="35.5546875" style="280" customWidth="1"/>
    <col min="7426" max="7428" width="14.44140625" style="280" customWidth="1"/>
    <col min="7429" max="7430" width="13.6640625" style="280" customWidth="1"/>
    <col min="7431" max="7433" width="11.88671875" style="280" customWidth="1"/>
    <col min="7434" max="7436" width="12" style="280" customWidth="1"/>
    <col min="7437" max="7438" width="11.88671875" style="280" customWidth="1"/>
    <col min="7439" max="7439" width="13.33203125" style="280" customWidth="1"/>
    <col min="7440" max="7680" width="9.109375" style="280"/>
    <col min="7681" max="7681" width="35.5546875" style="280" customWidth="1"/>
    <col min="7682" max="7684" width="14.44140625" style="280" customWidth="1"/>
    <col min="7685" max="7686" width="13.6640625" style="280" customWidth="1"/>
    <col min="7687" max="7689" width="11.88671875" style="280" customWidth="1"/>
    <col min="7690" max="7692" width="12" style="280" customWidth="1"/>
    <col min="7693" max="7694" width="11.88671875" style="280" customWidth="1"/>
    <col min="7695" max="7695" width="13.33203125" style="280" customWidth="1"/>
    <col min="7696" max="7936" width="9.109375" style="280"/>
    <col min="7937" max="7937" width="35.5546875" style="280" customWidth="1"/>
    <col min="7938" max="7940" width="14.44140625" style="280" customWidth="1"/>
    <col min="7941" max="7942" width="13.6640625" style="280" customWidth="1"/>
    <col min="7943" max="7945" width="11.88671875" style="280" customWidth="1"/>
    <col min="7946" max="7948" width="12" style="280" customWidth="1"/>
    <col min="7949" max="7950" width="11.88671875" style="280" customWidth="1"/>
    <col min="7951" max="7951" width="13.33203125" style="280" customWidth="1"/>
    <col min="7952" max="8192" width="9.109375" style="280"/>
    <col min="8193" max="8193" width="35.5546875" style="280" customWidth="1"/>
    <col min="8194" max="8196" width="14.44140625" style="280" customWidth="1"/>
    <col min="8197" max="8198" width="13.6640625" style="280" customWidth="1"/>
    <col min="8199" max="8201" width="11.88671875" style="280" customWidth="1"/>
    <col min="8202" max="8204" width="12" style="280" customWidth="1"/>
    <col min="8205" max="8206" width="11.88671875" style="280" customWidth="1"/>
    <col min="8207" max="8207" width="13.33203125" style="280" customWidth="1"/>
    <col min="8208" max="8448" width="9.109375" style="280"/>
    <col min="8449" max="8449" width="35.5546875" style="280" customWidth="1"/>
    <col min="8450" max="8452" width="14.44140625" style="280" customWidth="1"/>
    <col min="8453" max="8454" width="13.6640625" style="280" customWidth="1"/>
    <col min="8455" max="8457" width="11.88671875" style="280" customWidth="1"/>
    <col min="8458" max="8460" width="12" style="280" customWidth="1"/>
    <col min="8461" max="8462" width="11.88671875" style="280" customWidth="1"/>
    <col min="8463" max="8463" width="13.33203125" style="280" customWidth="1"/>
    <col min="8464" max="8704" width="9.109375" style="280"/>
    <col min="8705" max="8705" width="35.5546875" style="280" customWidth="1"/>
    <col min="8706" max="8708" width="14.44140625" style="280" customWidth="1"/>
    <col min="8709" max="8710" width="13.6640625" style="280" customWidth="1"/>
    <col min="8711" max="8713" width="11.88671875" style="280" customWidth="1"/>
    <col min="8714" max="8716" width="12" style="280" customWidth="1"/>
    <col min="8717" max="8718" width="11.88671875" style="280" customWidth="1"/>
    <col min="8719" max="8719" width="13.33203125" style="280" customWidth="1"/>
    <col min="8720" max="8960" width="9.109375" style="280"/>
    <col min="8961" max="8961" width="35.5546875" style="280" customWidth="1"/>
    <col min="8962" max="8964" width="14.44140625" style="280" customWidth="1"/>
    <col min="8965" max="8966" width="13.6640625" style="280" customWidth="1"/>
    <col min="8967" max="8969" width="11.88671875" style="280" customWidth="1"/>
    <col min="8970" max="8972" width="12" style="280" customWidth="1"/>
    <col min="8973" max="8974" width="11.88671875" style="280" customWidth="1"/>
    <col min="8975" max="8975" width="13.33203125" style="280" customWidth="1"/>
    <col min="8976" max="9216" width="9.109375" style="280"/>
    <col min="9217" max="9217" width="35.5546875" style="280" customWidth="1"/>
    <col min="9218" max="9220" width="14.44140625" style="280" customWidth="1"/>
    <col min="9221" max="9222" width="13.6640625" style="280" customWidth="1"/>
    <col min="9223" max="9225" width="11.88671875" style="280" customWidth="1"/>
    <col min="9226" max="9228" width="12" style="280" customWidth="1"/>
    <col min="9229" max="9230" width="11.88671875" style="280" customWidth="1"/>
    <col min="9231" max="9231" width="13.33203125" style="280" customWidth="1"/>
    <col min="9232" max="9472" width="9.109375" style="280"/>
    <col min="9473" max="9473" width="35.5546875" style="280" customWidth="1"/>
    <col min="9474" max="9476" width="14.44140625" style="280" customWidth="1"/>
    <col min="9477" max="9478" width="13.6640625" style="280" customWidth="1"/>
    <col min="9479" max="9481" width="11.88671875" style="280" customWidth="1"/>
    <col min="9482" max="9484" width="12" style="280" customWidth="1"/>
    <col min="9485" max="9486" width="11.88671875" style="280" customWidth="1"/>
    <col min="9487" max="9487" width="13.33203125" style="280" customWidth="1"/>
    <col min="9488" max="9728" width="9.109375" style="280"/>
    <col min="9729" max="9729" width="35.5546875" style="280" customWidth="1"/>
    <col min="9730" max="9732" width="14.44140625" style="280" customWidth="1"/>
    <col min="9733" max="9734" width="13.6640625" style="280" customWidth="1"/>
    <col min="9735" max="9737" width="11.88671875" style="280" customWidth="1"/>
    <col min="9738" max="9740" width="12" style="280" customWidth="1"/>
    <col min="9741" max="9742" width="11.88671875" style="280" customWidth="1"/>
    <col min="9743" max="9743" width="13.33203125" style="280" customWidth="1"/>
    <col min="9744" max="9984" width="9.109375" style="280"/>
    <col min="9985" max="9985" width="35.5546875" style="280" customWidth="1"/>
    <col min="9986" max="9988" width="14.44140625" style="280" customWidth="1"/>
    <col min="9989" max="9990" width="13.6640625" style="280" customWidth="1"/>
    <col min="9991" max="9993" width="11.88671875" style="280" customWidth="1"/>
    <col min="9994" max="9996" width="12" style="280" customWidth="1"/>
    <col min="9997" max="9998" width="11.88671875" style="280" customWidth="1"/>
    <col min="9999" max="9999" width="13.33203125" style="280" customWidth="1"/>
    <col min="10000" max="10240" width="9.109375" style="280"/>
    <col min="10241" max="10241" width="35.5546875" style="280" customWidth="1"/>
    <col min="10242" max="10244" width="14.44140625" style="280" customWidth="1"/>
    <col min="10245" max="10246" width="13.6640625" style="280" customWidth="1"/>
    <col min="10247" max="10249" width="11.88671875" style="280" customWidth="1"/>
    <col min="10250" max="10252" width="12" style="280" customWidth="1"/>
    <col min="10253" max="10254" width="11.88671875" style="280" customWidth="1"/>
    <col min="10255" max="10255" width="13.33203125" style="280" customWidth="1"/>
    <col min="10256" max="10496" width="9.109375" style="280"/>
    <col min="10497" max="10497" width="35.5546875" style="280" customWidth="1"/>
    <col min="10498" max="10500" width="14.44140625" style="280" customWidth="1"/>
    <col min="10501" max="10502" width="13.6640625" style="280" customWidth="1"/>
    <col min="10503" max="10505" width="11.88671875" style="280" customWidth="1"/>
    <col min="10506" max="10508" width="12" style="280" customWidth="1"/>
    <col min="10509" max="10510" width="11.88671875" style="280" customWidth="1"/>
    <col min="10511" max="10511" width="13.33203125" style="280" customWidth="1"/>
    <col min="10512" max="10752" width="9.109375" style="280"/>
    <col min="10753" max="10753" width="35.5546875" style="280" customWidth="1"/>
    <col min="10754" max="10756" width="14.44140625" style="280" customWidth="1"/>
    <col min="10757" max="10758" width="13.6640625" style="280" customWidth="1"/>
    <col min="10759" max="10761" width="11.88671875" style="280" customWidth="1"/>
    <col min="10762" max="10764" width="12" style="280" customWidth="1"/>
    <col min="10765" max="10766" width="11.88671875" style="280" customWidth="1"/>
    <col min="10767" max="10767" width="13.33203125" style="280" customWidth="1"/>
    <col min="10768" max="11008" width="9.109375" style="280"/>
    <col min="11009" max="11009" width="35.5546875" style="280" customWidth="1"/>
    <col min="11010" max="11012" width="14.44140625" style="280" customWidth="1"/>
    <col min="11013" max="11014" width="13.6640625" style="280" customWidth="1"/>
    <col min="11015" max="11017" width="11.88671875" style="280" customWidth="1"/>
    <col min="11018" max="11020" width="12" style="280" customWidth="1"/>
    <col min="11021" max="11022" width="11.88671875" style="280" customWidth="1"/>
    <col min="11023" max="11023" width="13.33203125" style="280" customWidth="1"/>
    <col min="11024" max="11264" width="9.109375" style="280"/>
    <col min="11265" max="11265" width="35.5546875" style="280" customWidth="1"/>
    <col min="11266" max="11268" width="14.44140625" style="280" customWidth="1"/>
    <col min="11269" max="11270" width="13.6640625" style="280" customWidth="1"/>
    <col min="11271" max="11273" width="11.88671875" style="280" customWidth="1"/>
    <col min="11274" max="11276" width="12" style="280" customWidth="1"/>
    <col min="11277" max="11278" width="11.88671875" style="280" customWidth="1"/>
    <col min="11279" max="11279" width="13.33203125" style="280" customWidth="1"/>
    <col min="11280" max="11520" width="9.109375" style="280"/>
    <col min="11521" max="11521" width="35.5546875" style="280" customWidth="1"/>
    <col min="11522" max="11524" width="14.44140625" style="280" customWidth="1"/>
    <col min="11525" max="11526" width="13.6640625" style="280" customWidth="1"/>
    <col min="11527" max="11529" width="11.88671875" style="280" customWidth="1"/>
    <col min="11530" max="11532" width="12" style="280" customWidth="1"/>
    <col min="11533" max="11534" width="11.88671875" style="280" customWidth="1"/>
    <col min="11535" max="11535" width="13.33203125" style="280" customWidth="1"/>
    <col min="11536" max="11776" width="9.109375" style="280"/>
    <col min="11777" max="11777" width="35.5546875" style="280" customWidth="1"/>
    <col min="11778" max="11780" width="14.44140625" style="280" customWidth="1"/>
    <col min="11781" max="11782" width="13.6640625" style="280" customWidth="1"/>
    <col min="11783" max="11785" width="11.88671875" style="280" customWidth="1"/>
    <col min="11786" max="11788" width="12" style="280" customWidth="1"/>
    <col min="11789" max="11790" width="11.88671875" style="280" customWidth="1"/>
    <col min="11791" max="11791" width="13.33203125" style="280" customWidth="1"/>
    <col min="11792" max="12032" width="9.109375" style="280"/>
    <col min="12033" max="12033" width="35.5546875" style="280" customWidth="1"/>
    <col min="12034" max="12036" width="14.44140625" style="280" customWidth="1"/>
    <col min="12037" max="12038" width="13.6640625" style="280" customWidth="1"/>
    <col min="12039" max="12041" width="11.88671875" style="280" customWidth="1"/>
    <col min="12042" max="12044" width="12" style="280" customWidth="1"/>
    <col min="12045" max="12046" width="11.88671875" style="280" customWidth="1"/>
    <col min="12047" max="12047" width="13.33203125" style="280" customWidth="1"/>
    <col min="12048" max="12288" width="9.109375" style="280"/>
    <col min="12289" max="12289" width="35.5546875" style="280" customWidth="1"/>
    <col min="12290" max="12292" width="14.44140625" style="280" customWidth="1"/>
    <col min="12293" max="12294" width="13.6640625" style="280" customWidth="1"/>
    <col min="12295" max="12297" width="11.88671875" style="280" customWidth="1"/>
    <col min="12298" max="12300" width="12" style="280" customWidth="1"/>
    <col min="12301" max="12302" width="11.88671875" style="280" customWidth="1"/>
    <col min="12303" max="12303" width="13.33203125" style="280" customWidth="1"/>
    <col min="12304" max="12544" width="9.109375" style="280"/>
    <col min="12545" max="12545" width="35.5546875" style="280" customWidth="1"/>
    <col min="12546" max="12548" width="14.44140625" style="280" customWidth="1"/>
    <col min="12549" max="12550" width="13.6640625" style="280" customWidth="1"/>
    <col min="12551" max="12553" width="11.88671875" style="280" customWidth="1"/>
    <col min="12554" max="12556" width="12" style="280" customWidth="1"/>
    <col min="12557" max="12558" width="11.88671875" style="280" customWidth="1"/>
    <col min="12559" max="12559" width="13.33203125" style="280" customWidth="1"/>
    <col min="12560" max="12800" width="9.109375" style="280"/>
    <col min="12801" max="12801" width="35.5546875" style="280" customWidth="1"/>
    <col min="12802" max="12804" width="14.44140625" style="280" customWidth="1"/>
    <col min="12805" max="12806" width="13.6640625" style="280" customWidth="1"/>
    <col min="12807" max="12809" width="11.88671875" style="280" customWidth="1"/>
    <col min="12810" max="12812" width="12" style="280" customWidth="1"/>
    <col min="12813" max="12814" width="11.88671875" style="280" customWidth="1"/>
    <col min="12815" max="12815" width="13.33203125" style="280" customWidth="1"/>
    <col min="12816" max="13056" width="9.109375" style="280"/>
    <col min="13057" max="13057" width="35.5546875" style="280" customWidth="1"/>
    <col min="13058" max="13060" width="14.44140625" style="280" customWidth="1"/>
    <col min="13061" max="13062" width="13.6640625" style="280" customWidth="1"/>
    <col min="13063" max="13065" width="11.88671875" style="280" customWidth="1"/>
    <col min="13066" max="13068" width="12" style="280" customWidth="1"/>
    <col min="13069" max="13070" width="11.88671875" style="280" customWidth="1"/>
    <col min="13071" max="13071" width="13.33203125" style="280" customWidth="1"/>
    <col min="13072" max="13312" width="9.109375" style="280"/>
    <col min="13313" max="13313" width="35.5546875" style="280" customWidth="1"/>
    <col min="13314" max="13316" width="14.44140625" style="280" customWidth="1"/>
    <col min="13317" max="13318" width="13.6640625" style="280" customWidth="1"/>
    <col min="13319" max="13321" width="11.88671875" style="280" customWidth="1"/>
    <col min="13322" max="13324" width="12" style="280" customWidth="1"/>
    <col min="13325" max="13326" width="11.88671875" style="280" customWidth="1"/>
    <col min="13327" max="13327" width="13.33203125" style="280" customWidth="1"/>
    <col min="13328" max="13568" width="9.109375" style="280"/>
    <col min="13569" max="13569" width="35.5546875" style="280" customWidth="1"/>
    <col min="13570" max="13572" width="14.44140625" style="280" customWidth="1"/>
    <col min="13573" max="13574" width="13.6640625" style="280" customWidth="1"/>
    <col min="13575" max="13577" width="11.88671875" style="280" customWidth="1"/>
    <col min="13578" max="13580" width="12" style="280" customWidth="1"/>
    <col min="13581" max="13582" width="11.88671875" style="280" customWidth="1"/>
    <col min="13583" max="13583" width="13.33203125" style="280" customWidth="1"/>
    <col min="13584" max="13824" width="9.109375" style="280"/>
    <col min="13825" max="13825" width="35.5546875" style="280" customWidth="1"/>
    <col min="13826" max="13828" width="14.44140625" style="280" customWidth="1"/>
    <col min="13829" max="13830" width="13.6640625" style="280" customWidth="1"/>
    <col min="13831" max="13833" width="11.88671875" style="280" customWidth="1"/>
    <col min="13834" max="13836" width="12" style="280" customWidth="1"/>
    <col min="13837" max="13838" width="11.88671875" style="280" customWidth="1"/>
    <col min="13839" max="13839" width="13.33203125" style="280" customWidth="1"/>
    <col min="13840" max="14080" width="9.109375" style="280"/>
    <col min="14081" max="14081" width="35.5546875" style="280" customWidth="1"/>
    <col min="14082" max="14084" width="14.44140625" style="280" customWidth="1"/>
    <col min="14085" max="14086" width="13.6640625" style="280" customWidth="1"/>
    <col min="14087" max="14089" width="11.88671875" style="280" customWidth="1"/>
    <col min="14090" max="14092" width="12" style="280" customWidth="1"/>
    <col min="14093" max="14094" width="11.88671875" style="280" customWidth="1"/>
    <col min="14095" max="14095" width="13.33203125" style="280" customWidth="1"/>
    <col min="14096" max="14336" width="9.109375" style="280"/>
    <col min="14337" max="14337" width="35.5546875" style="280" customWidth="1"/>
    <col min="14338" max="14340" width="14.44140625" style="280" customWidth="1"/>
    <col min="14341" max="14342" width="13.6640625" style="280" customWidth="1"/>
    <col min="14343" max="14345" width="11.88671875" style="280" customWidth="1"/>
    <col min="14346" max="14348" width="12" style="280" customWidth="1"/>
    <col min="14349" max="14350" width="11.88671875" style="280" customWidth="1"/>
    <col min="14351" max="14351" width="13.33203125" style="280" customWidth="1"/>
    <col min="14352" max="14592" width="9.109375" style="280"/>
    <col min="14593" max="14593" width="35.5546875" style="280" customWidth="1"/>
    <col min="14594" max="14596" width="14.44140625" style="280" customWidth="1"/>
    <col min="14597" max="14598" width="13.6640625" style="280" customWidth="1"/>
    <col min="14599" max="14601" width="11.88671875" style="280" customWidth="1"/>
    <col min="14602" max="14604" width="12" style="280" customWidth="1"/>
    <col min="14605" max="14606" width="11.88671875" style="280" customWidth="1"/>
    <col min="14607" max="14607" width="13.33203125" style="280" customWidth="1"/>
    <col min="14608" max="14848" width="9.109375" style="280"/>
    <col min="14849" max="14849" width="35.5546875" style="280" customWidth="1"/>
    <col min="14850" max="14852" width="14.44140625" style="280" customWidth="1"/>
    <col min="14853" max="14854" width="13.6640625" style="280" customWidth="1"/>
    <col min="14855" max="14857" width="11.88671875" style="280" customWidth="1"/>
    <col min="14858" max="14860" width="12" style="280" customWidth="1"/>
    <col min="14861" max="14862" width="11.88671875" style="280" customWidth="1"/>
    <col min="14863" max="14863" width="13.33203125" style="280" customWidth="1"/>
    <col min="14864" max="15104" width="9.109375" style="280"/>
    <col min="15105" max="15105" width="35.5546875" style="280" customWidth="1"/>
    <col min="15106" max="15108" width="14.44140625" style="280" customWidth="1"/>
    <col min="15109" max="15110" width="13.6640625" style="280" customWidth="1"/>
    <col min="15111" max="15113" width="11.88671875" style="280" customWidth="1"/>
    <col min="15114" max="15116" width="12" style="280" customWidth="1"/>
    <col min="15117" max="15118" width="11.88671875" style="280" customWidth="1"/>
    <col min="15119" max="15119" width="13.33203125" style="280" customWidth="1"/>
    <col min="15120" max="15360" width="9.109375" style="280"/>
    <col min="15361" max="15361" width="35.5546875" style="280" customWidth="1"/>
    <col min="15362" max="15364" width="14.44140625" style="280" customWidth="1"/>
    <col min="15365" max="15366" width="13.6640625" style="280" customWidth="1"/>
    <col min="15367" max="15369" width="11.88671875" style="280" customWidth="1"/>
    <col min="15370" max="15372" width="12" style="280" customWidth="1"/>
    <col min="15373" max="15374" width="11.88671875" style="280" customWidth="1"/>
    <col min="15375" max="15375" width="13.33203125" style="280" customWidth="1"/>
    <col min="15376" max="15616" width="9.109375" style="280"/>
    <col min="15617" max="15617" width="35.5546875" style="280" customWidth="1"/>
    <col min="15618" max="15620" width="14.44140625" style="280" customWidth="1"/>
    <col min="15621" max="15622" width="13.6640625" style="280" customWidth="1"/>
    <col min="15623" max="15625" width="11.88671875" style="280" customWidth="1"/>
    <col min="15626" max="15628" width="12" style="280" customWidth="1"/>
    <col min="15629" max="15630" width="11.88671875" style="280" customWidth="1"/>
    <col min="15631" max="15631" width="13.33203125" style="280" customWidth="1"/>
    <col min="15632" max="15872" width="9.109375" style="280"/>
    <col min="15873" max="15873" width="35.5546875" style="280" customWidth="1"/>
    <col min="15874" max="15876" width="14.44140625" style="280" customWidth="1"/>
    <col min="15877" max="15878" width="13.6640625" style="280" customWidth="1"/>
    <col min="15879" max="15881" width="11.88671875" style="280" customWidth="1"/>
    <col min="15882" max="15884" width="12" style="280" customWidth="1"/>
    <col min="15885" max="15886" width="11.88671875" style="280" customWidth="1"/>
    <col min="15887" max="15887" width="13.33203125" style="280" customWidth="1"/>
    <col min="15888" max="16128" width="9.109375" style="280"/>
    <col min="16129" max="16129" width="35.5546875" style="280" customWidth="1"/>
    <col min="16130" max="16132" width="14.44140625" style="280" customWidth="1"/>
    <col min="16133" max="16134" width="13.6640625" style="280" customWidth="1"/>
    <col min="16135" max="16137" width="11.88671875" style="280" customWidth="1"/>
    <col min="16138" max="16140" width="12" style="280" customWidth="1"/>
    <col min="16141" max="16142" width="11.88671875" style="280" customWidth="1"/>
    <col min="16143" max="16143" width="13.33203125" style="280" customWidth="1"/>
    <col min="16144" max="16384" width="9.109375" style="280"/>
  </cols>
  <sheetData>
    <row r="1" spans="1:18" ht="76.5" customHeight="1" x14ac:dyDescent="0.2">
      <c r="A1" s="279" t="s">
        <v>164</v>
      </c>
      <c r="B1" s="325" t="s">
        <v>165</v>
      </c>
      <c r="C1" s="326"/>
      <c r="D1" s="330"/>
      <c r="E1" s="325" t="s">
        <v>166</v>
      </c>
      <c r="F1" s="326"/>
      <c r="G1" s="325" t="s">
        <v>167</v>
      </c>
      <c r="H1" s="326"/>
      <c r="I1" s="327"/>
      <c r="J1" s="325" t="s">
        <v>168</v>
      </c>
      <c r="K1" s="326"/>
      <c r="L1" s="327"/>
      <c r="M1" s="325" t="s">
        <v>169</v>
      </c>
      <c r="N1" s="326"/>
      <c r="O1" s="327"/>
    </row>
    <row r="2" spans="1:18" ht="204" customHeight="1" x14ac:dyDescent="0.2">
      <c r="A2" s="328" t="s">
        <v>170</v>
      </c>
      <c r="B2" s="281" t="s">
        <v>171</v>
      </c>
      <c r="C2" s="281" t="s">
        <v>172</v>
      </c>
      <c r="D2" s="281" t="s">
        <v>173</v>
      </c>
      <c r="E2" s="281" t="s">
        <v>174</v>
      </c>
      <c r="F2" s="281" t="s">
        <v>175</v>
      </c>
      <c r="G2" s="281" t="s">
        <v>176</v>
      </c>
      <c r="H2" s="281" t="s">
        <v>177</v>
      </c>
      <c r="I2" s="282" t="s">
        <v>178</v>
      </c>
      <c r="J2" s="281" t="s">
        <v>179</v>
      </c>
      <c r="K2" s="281" t="s">
        <v>180</v>
      </c>
      <c r="L2" s="282" t="s">
        <v>178</v>
      </c>
      <c r="M2" s="281" t="s">
        <v>181</v>
      </c>
      <c r="N2" s="281" t="s">
        <v>182</v>
      </c>
      <c r="O2" s="282" t="s">
        <v>178</v>
      </c>
    </row>
    <row r="3" spans="1:18" x14ac:dyDescent="0.2">
      <c r="A3" s="329"/>
      <c r="B3" s="283">
        <v>1</v>
      </c>
      <c r="C3" s="283">
        <v>2</v>
      </c>
      <c r="D3" s="283" t="s">
        <v>183</v>
      </c>
      <c r="E3" s="283">
        <v>4</v>
      </c>
      <c r="F3" s="283" t="s">
        <v>184</v>
      </c>
      <c r="G3" s="283">
        <v>6</v>
      </c>
      <c r="H3" s="283">
        <v>7</v>
      </c>
      <c r="I3" s="283" t="s">
        <v>185</v>
      </c>
      <c r="J3" s="283">
        <v>9</v>
      </c>
      <c r="K3" s="283">
        <v>10</v>
      </c>
      <c r="L3" s="283" t="s">
        <v>186</v>
      </c>
      <c r="M3" s="283">
        <v>12</v>
      </c>
      <c r="N3" s="283">
        <v>13</v>
      </c>
      <c r="O3" s="283" t="s">
        <v>187</v>
      </c>
    </row>
    <row r="4" spans="1:18" ht="51" customHeight="1" x14ac:dyDescent="0.2">
      <c r="A4" s="284" t="s">
        <v>188</v>
      </c>
      <c r="B4" s="285">
        <v>9607421</v>
      </c>
      <c r="C4" s="285"/>
      <c r="D4" s="285">
        <f>+B4+C4</f>
        <v>9607421</v>
      </c>
      <c r="E4" s="285"/>
      <c r="F4" s="285">
        <f t="shared" ref="F4:F8" si="0">+D4+E4</f>
        <v>9607421</v>
      </c>
      <c r="G4" s="285"/>
      <c r="H4" s="285"/>
      <c r="I4" s="286">
        <f>+F4-G4-H4</f>
        <v>9607421</v>
      </c>
      <c r="J4" s="285"/>
      <c r="K4" s="285"/>
      <c r="L4" s="286">
        <f>+I4-J4-K4</f>
        <v>9607421</v>
      </c>
      <c r="M4" s="285"/>
      <c r="N4" s="285"/>
      <c r="O4" s="286">
        <f>+L4-M4-N4</f>
        <v>9607421</v>
      </c>
    </row>
    <row r="5" spans="1:18" ht="38.25" customHeight="1" x14ac:dyDescent="0.2">
      <c r="A5" s="287" t="s">
        <v>189</v>
      </c>
      <c r="B5" s="288"/>
      <c r="C5" s="288"/>
      <c r="D5" s="288">
        <f t="shared" ref="D5:D14" si="1">+B5+C5</f>
        <v>0</v>
      </c>
      <c r="E5" s="288"/>
      <c r="F5" s="288"/>
      <c r="G5" s="288"/>
      <c r="H5" s="288"/>
      <c r="I5" s="289"/>
      <c r="J5" s="288"/>
      <c r="K5" s="288"/>
      <c r="L5" s="289"/>
      <c r="M5" s="288"/>
      <c r="N5" s="288"/>
      <c r="O5" s="289"/>
      <c r="R5" s="290"/>
    </row>
    <row r="6" spans="1:18" ht="51" customHeight="1" x14ac:dyDescent="0.2">
      <c r="A6" s="291" t="s">
        <v>190</v>
      </c>
      <c r="B6" s="292">
        <v>61759</v>
      </c>
      <c r="C6" s="292"/>
      <c r="D6" s="293">
        <f t="shared" si="1"/>
        <v>61759</v>
      </c>
      <c r="E6" s="292"/>
      <c r="F6" s="292">
        <f t="shared" si="0"/>
        <v>61759</v>
      </c>
      <c r="G6" s="292"/>
      <c r="H6" s="292"/>
      <c r="I6" s="294">
        <f>+F6-G6-H6</f>
        <v>61759</v>
      </c>
      <c r="J6" s="292"/>
      <c r="K6" s="292"/>
      <c r="L6" s="294">
        <f>I6+(+J6+K6)</f>
        <v>61759</v>
      </c>
      <c r="M6" s="292"/>
      <c r="N6" s="292"/>
      <c r="O6" s="294">
        <f>L6+(+M6+N6)</f>
        <v>61759</v>
      </c>
    </row>
    <row r="7" spans="1:18" ht="76.5" customHeight="1" x14ac:dyDescent="0.2">
      <c r="A7" s="291" t="s">
        <v>191</v>
      </c>
      <c r="B7" s="292">
        <v>33933070</v>
      </c>
      <c r="C7" s="292"/>
      <c r="D7" s="293">
        <f t="shared" si="1"/>
        <v>33933070</v>
      </c>
      <c r="E7" s="292">
        <f>3665496-5650050</f>
        <v>-1984554</v>
      </c>
      <c r="F7" s="292">
        <f>+D7+E7</f>
        <v>31948516</v>
      </c>
      <c r="G7" s="292">
        <v>6295700</v>
      </c>
      <c r="H7" s="292">
        <v>6863712</v>
      </c>
      <c r="I7" s="294">
        <f>+F7+G7+H7</f>
        <v>45107928</v>
      </c>
      <c r="J7" s="292">
        <v>6253657</v>
      </c>
      <c r="K7" s="292">
        <v>6703712</v>
      </c>
      <c r="L7" s="292">
        <f>SUM(I7:K7)</f>
        <v>58065297</v>
      </c>
      <c r="M7" s="292">
        <v>6309381</v>
      </c>
      <c r="N7" s="292">
        <v>2239500</v>
      </c>
      <c r="O7" s="292">
        <f>L7+(+M7+N7)</f>
        <v>66614178</v>
      </c>
    </row>
    <row r="8" spans="1:18" ht="89.25" customHeight="1" x14ac:dyDescent="0.2">
      <c r="A8" s="291" t="s">
        <v>192</v>
      </c>
      <c r="B8" s="292">
        <v>4095888</v>
      </c>
      <c r="C8" s="292"/>
      <c r="D8" s="293">
        <f t="shared" si="1"/>
        <v>4095888</v>
      </c>
      <c r="E8" s="292"/>
      <c r="F8" s="292">
        <f t="shared" si="0"/>
        <v>4095888</v>
      </c>
      <c r="G8" s="292"/>
      <c r="H8" s="292"/>
      <c r="I8" s="294">
        <f t="shared" ref="I8" si="2">+F8-G8-H8</f>
        <v>4095888</v>
      </c>
      <c r="J8" s="292"/>
      <c r="K8" s="292"/>
      <c r="L8" s="294">
        <f>I8+(+J8+K8)</f>
        <v>4095888</v>
      </c>
      <c r="M8" s="292"/>
      <c r="N8" s="292"/>
      <c r="O8" s="294">
        <f>L8+(+M8+N8)</f>
        <v>4095888</v>
      </c>
    </row>
    <row r="9" spans="1:18" ht="51" customHeight="1" x14ac:dyDescent="0.5">
      <c r="A9" s="295" t="s">
        <v>193</v>
      </c>
      <c r="B9" s="296">
        <f>SUM(B6:B8)</f>
        <v>38090717</v>
      </c>
      <c r="C9" s="296"/>
      <c r="D9" s="297">
        <f>+D6+D7+D8</f>
        <v>38090717</v>
      </c>
      <c r="E9" s="296">
        <f>+E6+E7+E8</f>
        <v>-1984554</v>
      </c>
      <c r="F9" s="296">
        <f>+F6+F7+F8</f>
        <v>36106163</v>
      </c>
      <c r="G9" s="296">
        <f>SUM(G6:G8)</f>
        <v>6295700</v>
      </c>
      <c r="H9" s="296">
        <f>+G7</f>
        <v>6295700</v>
      </c>
      <c r="I9" s="296">
        <f>+I6+I7+I8</f>
        <v>49265575</v>
      </c>
      <c r="J9" s="296">
        <f>SUM(J6:J8)</f>
        <v>6253657</v>
      </c>
      <c r="K9" s="296">
        <f>+K7</f>
        <v>6703712</v>
      </c>
      <c r="L9" s="296">
        <f>I9+(+J9+K9)</f>
        <v>62222944</v>
      </c>
      <c r="M9" s="296">
        <f>SUM(M6:M8)</f>
        <v>6309381</v>
      </c>
      <c r="N9" s="296">
        <f>+N7</f>
        <v>2239500</v>
      </c>
      <c r="O9" s="296">
        <f>L9+(+M9+N9)</f>
        <v>70771825</v>
      </c>
      <c r="R9" s="298"/>
    </row>
    <row r="10" spans="1:18" ht="51" customHeight="1" x14ac:dyDescent="0.2">
      <c r="A10" s="287" t="s">
        <v>194</v>
      </c>
      <c r="B10" s="288"/>
      <c r="C10" s="288"/>
      <c r="D10" s="288">
        <f t="shared" si="1"/>
        <v>0</v>
      </c>
      <c r="E10" s="288"/>
      <c r="F10" s="288"/>
      <c r="G10" s="288"/>
      <c r="H10" s="288"/>
      <c r="I10" s="289"/>
      <c r="J10" s="288"/>
      <c r="K10" s="288"/>
      <c r="L10" s="289"/>
      <c r="M10" s="288"/>
      <c r="N10" s="288"/>
      <c r="O10" s="289"/>
    </row>
    <row r="11" spans="1:18" ht="25.5" customHeight="1" x14ac:dyDescent="0.2">
      <c r="A11" s="291" t="s">
        <v>195</v>
      </c>
      <c r="B11" s="292">
        <v>5650050</v>
      </c>
      <c r="C11" s="292">
        <f>-B11</f>
        <v>-5650050</v>
      </c>
      <c r="D11" s="293">
        <f>+B11+C11</f>
        <v>0</v>
      </c>
      <c r="E11" s="292"/>
      <c r="F11" s="292">
        <f>+D11+E11</f>
        <v>0</v>
      </c>
      <c r="G11" s="292"/>
      <c r="H11" s="292"/>
      <c r="I11" s="292">
        <f t="shared" ref="I11:I15" si="3">F11+(+G11+H11)</f>
        <v>0</v>
      </c>
      <c r="J11" s="292"/>
      <c r="K11" s="292"/>
      <c r="L11" s="292">
        <f>I11+(+J11+K11)</f>
        <v>0</v>
      </c>
      <c r="M11" s="292"/>
      <c r="N11" s="292"/>
      <c r="O11" s="292">
        <f>L11+(+M11+N11)</f>
        <v>0</v>
      </c>
    </row>
    <row r="12" spans="1:18" ht="63.75" customHeight="1" x14ac:dyDescent="0.2">
      <c r="A12" s="291" t="s">
        <v>196</v>
      </c>
      <c r="B12" s="292">
        <f>+B13+B14</f>
        <v>40938547</v>
      </c>
      <c r="C12" s="292"/>
      <c r="D12" s="293">
        <f>+D13+D14</f>
        <v>46588597</v>
      </c>
      <c r="E12" s="299">
        <f>-3665496+5650050</f>
        <v>1984554</v>
      </c>
      <c r="F12" s="300">
        <f>+F13+F14</f>
        <v>48573151</v>
      </c>
      <c r="G12" s="292"/>
      <c r="H12" s="292"/>
      <c r="I12" s="292">
        <f>+I13+I14</f>
        <v>35413739</v>
      </c>
      <c r="J12" s="292"/>
      <c r="K12" s="292"/>
      <c r="L12" s="292">
        <f>+L13+L14</f>
        <v>22456370</v>
      </c>
      <c r="M12" s="292"/>
      <c r="N12" s="292"/>
      <c r="O12" s="292">
        <f>+O13+O14</f>
        <v>13907489</v>
      </c>
      <c r="R12" s="290"/>
    </row>
    <row r="13" spans="1:18" ht="25.5" customHeight="1" x14ac:dyDescent="0.2">
      <c r="A13" s="291" t="s">
        <v>197</v>
      </c>
      <c r="B13" s="299">
        <v>31347197</v>
      </c>
      <c r="C13" s="292"/>
      <c r="D13" s="293">
        <f>+B13+B11</f>
        <v>36997247</v>
      </c>
      <c r="E13" s="299">
        <f>+E12</f>
        <v>1984554</v>
      </c>
      <c r="F13" s="292">
        <f>+D13+E13</f>
        <v>38981801</v>
      </c>
      <c r="G13" s="292">
        <v>-6295700</v>
      </c>
      <c r="H13" s="292">
        <v>-6863712</v>
      </c>
      <c r="I13" s="292">
        <f>+F13+G13+H13</f>
        <v>25822389</v>
      </c>
      <c r="J13" s="292">
        <v>-6253657</v>
      </c>
      <c r="K13" s="292">
        <v>-6703712</v>
      </c>
      <c r="L13" s="292">
        <f>+I13+J13+K13</f>
        <v>12865020</v>
      </c>
      <c r="M13" s="292">
        <v>-6309381</v>
      </c>
      <c r="N13" s="292">
        <v>-2239500</v>
      </c>
      <c r="O13" s="292">
        <f>+L13+M13+N13</f>
        <v>4316139</v>
      </c>
    </row>
    <row r="14" spans="1:18" x14ac:dyDescent="0.2">
      <c r="A14" s="291" t="s">
        <v>198</v>
      </c>
      <c r="B14" s="299">
        <v>9591350</v>
      </c>
      <c r="C14" s="292"/>
      <c r="D14" s="293">
        <f t="shared" si="1"/>
        <v>9591350</v>
      </c>
      <c r="E14" s="299"/>
      <c r="F14" s="292">
        <f>+D14+E14</f>
        <v>9591350</v>
      </c>
      <c r="G14" s="292"/>
      <c r="H14" s="292"/>
      <c r="I14" s="292">
        <f t="shared" si="3"/>
        <v>9591350</v>
      </c>
      <c r="J14" s="292"/>
      <c r="K14" s="292"/>
      <c r="L14" s="292">
        <f>I14+(+J14+K14)</f>
        <v>9591350</v>
      </c>
      <c r="M14" s="292"/>
      <c r="N14" s="292"/>
      <c r="O14" s="292">
        <f>L14+(+M14+N14)</f>
        <v>9591350</v>
      </c>
      <c r="P14" s="290"/>
    </row>
    <row r="15" spans="1:18" ht="25.5" customHeight="1" x14ac:dyDescent="0.2">
      <c r="A15" s="291" t="s">
        <v>199</v>
      </c>
      <c r="B15" s="292"/>
      <c r="C15" s="292"/>
      <c r="D15" s="293"/>
      <c r="E15" s="299"/>
      <c r="F15" s="292"/>
      <c r="G15" s="292"/>
      <c r="H15" s="292"/>
      <c r="I15" s="292">
        <f t="shared" si="3"/>
        <v>0</v>
      </c>
      <c r="J15" s="292"/>
      <c r="K15" s="292"/>
      <c r="L15" s="292">
        <f>I15+(+J15+K15)</f>
        <v>0</v>
      </c>
      <c r="M15" s="292"/>
      <c r="N15" s="292"/>
      <c r="O15" s="292">
        <f>L15+(+M15+N15)</f>
        <v>0</v>
      </c>
    </row>
    <row r="16" spans="1:18" ht="76.5" customHeight="1" x14ac:dyDescent="0.2">
      <c r="A16" s="291" t="s">
        <v>200</v>
      </c>
      <c r="B16" s="292">
        <v>1</v>
      </c>
      <c r="C16" s="292"/>
      <c r="D16" s="293">
        <v>1</v>
      </c>
      <c r="E16" s="299"/>
      <c r="F16" s="292">
        <v>1</v>
      </c>
      <c r="G16" s="292"/>
      <c r="H16" s="292"/>
      <c r="I16" s="292">
        <v>1</v>
      </c>
      <c r="J16" s="292"/>
      <c r="K16" s="292"/>
      <c r="L16" s="292">
        <f>I16+(+J16+K16)</f>
        <v>1</v>
      </c>
      <c r="M16" s="292"/>
      <c r="N16" s="292"/>
      <c r="O16" s="292">
        <f>L16+(+M16+N16)</f>
        <v>1</v>
      </c>
    </row>
    <row r="17" spans="1:15" ht="51" customHeight="1" x14ac:dyDescent="0.2">
      <c r="A17" s="295" t="s">
        <v>201</v>
      </c>
      <c r="B17" s="301">
        <f>+B11+B12+B16</f>
        <v>46588598</v>
      </c>
      <c r="C17" s="301"/>
      <c r="D17" s="301">
        <f>+D11+D12+D16</f>
        <v>46588598</v>
      </c>
      <c r="E17" s="301">
        <f>+E11+E13+E15+E16</f>
        <v>1984554</v>
      </c>
      <c r="F17" s="301">
        <f>+F11+F12+F15+F16</f>
        <v>48573152</v>
      </c>
      <c r="G17" s="301">
        <f>+G13</f>
        <v>-6295700</v>
      </c>
      <c r="H17" s="301">
        <f>+H13</f>
        <v>-6863712</v>
      </c>
      <c r="I17" s="302">
        <f>+I11+I12+I15+I16</f>
        <v>35413740</v>
      </c>
      <c r="J17" s="301">
        <f>+J13</f>
        <v>-6253657</v>
      </c>
      <c r="K17" s="301">
        <f>+K13</f>
        <v>-6703712</v>
      </c>
      <c r="L17" s="302">
        <f>+L11+L12+L15+L16</f>
        <v>22456371</v>
      </c>
      <c r="M17" s="301">
        <f>+M13</f>
        <v>-6309381</v>
      </c>
      <c r="N17" s="301">
        <f>+N13</f>
        <v>-2239500</v>
      </c>
      <c r="O17" s="302">
        <f>+O11+O12+O15+O16</f>
        <v>13907490</v>
      </c>
    </row>
    <row r="18" spans="1:15" ht="51" customHeight="1" x14ac:dyDescent="0.2">
      <c r="A18" s="303" t="s">
        <v>202</v>
      </c>
      <c r="B18" s="304">
        <f>+B4+B9+B17</f>
        <v>94286736</v>
      </c>
      <c r="C18" s="304"/>
      <c r="D18" s="304">
        <f>+D4+D9+D17</f>
        <v>94286736</v>
      </c>
      <c r="E18" s="304">
        <f>+E9+E17</f>
        <v>0</v>
      </c>
      <c r="F18" s="304">
        <f>+F4+F9+F17</f>
        <v>94286736</v>
      </c>
      <c r="G18" s="304"/>
      <c r="H18" s="304"/>
      <c r="I18" s="305">
        <f>+I17+I9+I4</f>
        <v>94286736</v>
      </c>
      <c r="J18" s="304"/>
      <c r="K18" s="304"/>
      <c r="L18" s="305">
        <f>+L4+L9+L17</f>
        <v>94286736</v>
      </c>
      <c r="M18" s="304"/>
      <c r="N18" s="304"/>
      <c r="O18" s="305">
        <f>+O4+O9+O17</f>
        <v>94286736</v>
      </c>
    </row>
    <row r="21" spans="1:15" x14ac:dyDescent="0.2">
      <c r="B21" s="290"/>
      <c r="I21" s="290"/>
    </row>
    <row r="23" spans="1:15" x14ac:dyDescent="0.2">
      <c r="H23" s="290"/>
    </row>
    <row r="24" spans="1:15" x14ac:dyDescent="0.2">
      <c r="D24" s="290"/>
      <c r="F24" s="290"/>
      <c r="J24" s="290"/>
    </row>
    <row r="25" spans="1:15" x14ac:dyDescent="0.2">
      <c r="F25" s="290"/>
    </row>
    <row r="26" spans="1:15" x14ac:dyDescent="0.2">
      <c r="J26" s="290"/>
    </row>
    <row r="27" spans="1:15" x14ac:dyDescent="0.2">
      <c r="J27" s="290"/>
    </row>
    <row r="28" spans="1:15" x14ac:dyDescent="0.2">
      <c r="D28" s="290"/>
      <c r="J28" s="290"/>
    </row>
    <row r="29" spans="1:15" x14ac:dyDescent="0.2">
      <c r="J29" s="290"/>
    </row>
    <row r="30" spans="1:15" x14ac:dyDescent="0.2">
      <c r="J30" s="290"/>
    </row>
    <row r="31" spans="1:15" x14ac:dyDescent="0.2">
      <c r="D31" s="290"/>
      <c r="J31" s="290"/>
    </row>
    <row r="33" spans="10:10" x14ac:dyDescent="0.2">
      <c r="J33" s="290"/>
    </row>
  </sheetData>
  <mergeCells count="6">
    <mergeCell ref="M1:O1"/>
    <mergeCell ref="A2:A3"/>
    <mergeCell ref="B1:D1"/>
    <mergeCell ref="E1:F1"/>
    <mergeCell ref="G1:I1"/>
    <mergeCell ref="J1:L1"/>
  </mergeCells>
  <pageMargins left="0.11811023622047245" right="0.11811023622047245" top="0" bottom="0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Normal="100" workbookViewId="0">
      <selection activeCell="C4" sqref="C4"/>
    </sheetView>
  </sheetViews>
  <sheetFormatPr defaultRowHeight="15.6" x14ac:dyDescent="0.3"/>
  <cols>
    <col min="1" max="2" width="9.109375" style="248"/>
    <col min="3" max="3" width="64.88671875" style="248" customWidth="1"/>
    <col min="4" max="4" width="23.5546875" style="248" customWidth="1"/>
    <col min="5" max="6" width="32.88671875" style="248" hidden="1" customWidth="1"/>
    <col min="7" max="7" width="10.109375" style="248" hidden="1" customWidth="1"/>
    <col min="8" max="8" width="14.33203125" style="248" hidden="1" customWidth="1"/>
    <col min="9" max="9" width="17.33203125" style="248" hidden="1" customWidth="1"/>
    <col min="10" max="10" width="14.33203125" style="249" hidden="1" customWidth="1"/>
    <col min="11" max="11" width="9.109375" style="248"/>
    <col min="12" max="12" width="14.33203125" style="248" bestFit="1" customWidth="1"/>
    <col min="13" max="13" width="12" style="248" bestFit="1" customWidth="1"/>
    <col min="14" max="14" width="14.44140625" style="248" customWidth="1"/>
    <col min="15" max="15" width="9.109375" style="248"/>
    <col min="16" max="16" width="10.109375" style="248" bestFit="1" customWidth="1"/>
    <col min="17" max="17" width="14.33203125" style="248" bestFit="1" customWidth="1"/>
    <col min="18" max="18" width="9.109375" style="248"/>
    <col min="19" max="19" width="15.5546875" style="248" customWidth="1"/>
    <col min="20" max="21" width="10.109375" style="248" bestFit="1" customWidth="1"/>
    <col min="22" max="250" width="9.109375" style="248"/>
    <col min="251" max="251" width="64.88671875" style="248" customWidth="1"/>
    <col min="252" max="252" width="23.5546875" style="248" customWidth="1"/>
    <col min="253" max="258" width="0" style="248" hidden="1" customWidth="1"/>
    <col min="259" max="262" width="9.109375" style="248"/>
    <col min="263" max="263" width="0" style="248" hidden="1" customWidth="1"/>
    <col min="264" max="506" width="9.109375" style="248"/>
    <col min="507" max="507" width="64.88671875" style="248" customWidth="1"/>
    <col min="508" max="508" width="23.5546875" style="248" customWidth="1"/>
    <col min="509" max="514" width="0" style="248" hidden="1" customWidth="1"/>
    <col min="515" max="518" width="9.109375" style="248"/>
    <col min="519" max="519" width="0" style="248" hidden="1" customWidth="1"/>
    <col min="520" max="762" width="9.109375" style="248"/>
    <col min="763" max="763" width="64.88671875" style="248" customWidth="1"/>
    <col min="764" max="764" width="23.5546875" style="248" customWidth="1"/>
    <col min="765" max="770" width="0" style="248" hidden="1" customWidth="1"/>
    <col min="771" max="774" width="9.109375" style="248"/>
    <col min="775" max="775" width="0" style="248" hidden="1" customWidth="1"/>
    <col min="776" max="1018" width="9.109375" style="248"/>
    <col min="1019" max="1019" width="64.88671875" style="248" customWidth="1"/>
    <col min="1020" max="1020" width="23.5546875" style="248" customWidth="1"/>
    <col min="1021" max="1026" width="0" style="248" hidden="1" customWidth="1"/>
    <col min="1027" max="1030" width="9.109375" style="248"/>
    <col min="1031" max="1031" width="0" style="248" hidden="1" customWidth="1"/>
    <col min="1032" max="1274" width="9.109375" style="248"/>
    <col min="1275" max="1275" width="64.88671875" style="248" customWidth="1"/>
    <col min="1276" max="1276" width="23.5546875" style="248" customWidth="1"/>
    <col min="1277" max="1282" width="0" style="248" hidden="1" customWidth="1"/>
    <col min="1283" max="1286" width="9.109375" style="248"/>
    <col min="1287" max="1287" width="0" style="248" hidden="1" customWidth="1"/>
    <col min="1288" max="1530" width="9.109375" style="248"/>
    <col min="1531" max="1531" width="64.88671875" style="248" customWidth="1"/>
    <col min="1532" max="1532" width="23.5546875" style="248" customWidth="1"/>
    <col min="1533" max="1538" width="0" style="248" hidden="1" customWidth="1"/>
    <col min="1539" max="1542" width="9.109375" style="248"/>
    <col min="1543" max="1543" width="0" style="248" hidden="1" customWidth="1"/>
    <col min="1544" max="1786" width="9.109375" style="248"/>
    <col min="1787" max="1787" width="64.88671875" style="248" customWidth="1"/>
    <col min="1788" max="1788" width="23.5546875" style="248" customWidth="1"/>
    <col min="1789" max="1794" width="0" style="248" hidden="1" customWidth="1"/>
    <col min="1795" max="1798" width="9.109375" style="248"/>
    <col min="1799" max="1799" width="0" style="248" hidden="1" customWidth="1"/>
    <col min="1800" max="2042" width="9.109375" style="248"/>
    <col min="2043" max="2043" width="64.88671875" style="248" customWidth="1"/>
    <col min="2044" max="2044" width="23.5546875" style="248" customWidth="1"/>
    <col min="2045" max="2050" width="0" style="248" hidden="1" customWidth="1"/>
    <col min="2051" max="2054" width="9.109375" style="248"/>
    <col min="2055" max="2055" width="0" style="248" hidden="1" customWidth="1"/>
    <col min="2056" max="2298" width="9.109375" style="248"/>
    <col min="2299" max="2299" width="64.88671875" style="248" customWidth="1"/>
    <col min="2300" max="2300" width="23.5546875" style="248" customWidth="1"/>
    <col min="2301" max="2306" width="0" style="248" hidden="1" customWidth="1"/>
    <col min="2307" max="2310" width="9.109375" style="248"/>
    <col min="2311" max="2311" width="0" style="248" hidden="1" customWidth="1"/>
    <col min="2312" max="2554" width="9.109375" style="248"/>
    <col min="2555" max="2555" width="64.88671875" style="248" customWidth="1"/>
    <col min="2556" max="2556" width="23.5546875" style="248" customWidth="1"/>
    <col min="2557" max="2562" width="0" style="248" hidden="1" customWidth="1"/>
    <col min="2563" max="2566" width="9.109375" style="248"/>
    <col min="2567" max="2567" width="0" style="248" hidden="1" customWidth="1"/>
    <col min="2568" max="2810" width="9.109375" style="248"/>
    <col min="2811" max="2811" width="64.88671875" style="248" customWidth="1"/>
    <col min="2812" max="2812" width="23.5546875" style="248" customWidth="1"/>
    <col min="2813" max="2818" width="0" style="248" hidden="1" customWidth="1"/>
    <col min="2819" max="2822" width="9.109375" style="248"/>
    <col min="2823" max="2823" width="0" style="248" hidden="1" customWidth="1"/>
    <col min="2824" max="3066" width="9.109375" style="248"/>
    <col min="3067" max="3067" width="64.88671875" style="248" customWidth="1"/>
    <col min="3068" max="3068" width="23.5546875" style="248" customWidth="1"/>
    <col min="3069" max="3074" width="0" style="248" hidden="1" customWidth="1"/>
    <col min="3075" max="3078" width="9.109375" style="248"/>
    <col min="3079" max="3079" width="0" style="248" hidden="1" customWidth="1"/>
    <col min="3080" max="3322" width="9.109375" style="248"/>
    <col min="3323" max="3323" width="64.88671875" style="248" customWidth="1"/>
    <col min="3324" max="3324" width="23.5546875" style="248" customWidth="1"/>
    <col min="3325" max="3330" width="0" style="248" hidden="1" customWidth="1"/>
    <col min="3331" max="3334" width="9.109375" style="248"/>
    <col min="3335" max="3335" width="0" style="248" hidden="1" customWidth="1"/>
    <col min="3336" max="3578" width="9.109375" style="248"/>
    <col min="3579" max="3579" width="64.88671875" style="248" customWidth="1"/>
    <col min="3580" max="3580" width="23.5546875" style="248" customWidth="1"/>
    <col min="3581" max="3586" width="0" style="248" hidden="1" customWidth="1"/>
    <col min="3587" max="3590" width="9.109375" style="248"/>
    <col min="3591" max="3591" width="0" style="248" hidden="1" customWidth="1"/>
    <col min="3592" max="3834" width="9.109375" style="248"/>
    <col min="3835" max="3835" width="64.88671875" style="248" customWidth="1"/>
    <col min="3836" max="3836" width="23.5546875" style="248" customWidth="1"/>
    <col min="3837" max="3842" width="0" style="248" hidden="1" customWidth="1"/>
    <col min="3843" max="3846" width="9.109375" style="248"/>
    <col min="3847" max="3847" width="0" style="248" hidden="1" customWidth="1"/>
    <col min="3848" max="4090" width="9.109375" style="248"/>
    <col min="4091" max="4091" width="64.88671875" style="248" customWidth="1"/>
    <col min="4092" max="4092" width="23.5546875" style="248" customWidth="1"/>
    <col min="4093" max="4098" width="0" style="248" hidden="1" customWidth="1"/>
    <col min="4099" max="4102" width="9.109375" style="248"/>
    <col min="4103" max="4103" width="0" style="248" hidden="1" customWidth="1"/>
    <col min="4104" max="4346" width="9.109375" style="248"/>
    <col min="4347" max="4347" width="64.88671875" style="248" customWidth="1"/>
    <col min="4348" max="4348" width="23.5546875" style="248" customWidth="1"/>
    <col min="4349" max="4354" width="0" style="248" hidden="1" customWidth="1"/>
    <col min="4355" max="4358" width="9.109375" style="248"/>
    <col min="4359" max="4359" width="0" style="248" hidden="1" customWidth="1"/>
    <col min="4360" max="4602" width="9.109375" style="248"/>
    <col min="4603" max="4603" width="64.88671875" style="248" customWidth="1"/>
    <col min="4604" max="4604" width="23.5546875" style="248" customWidth="1"/>
    <col min="4605" max="4610" width="0" style="248" hidden="1" customWidth="1"/>
    <col min="4611" max="4614" width="9.109375" style="248"/>
    <col min="4615" max="4615" width="0" style="248" hidden="1" customWidth="1"/>
    <col min="4616" max="4858" width="9.109375" style="248"/>
    <col min="4859" max="4859" width="64.88671875" style="248" customWidth="1"/>
    <col min="4860" max="4860" width="23.5546875" style="248" customWidth="1"/>
    <col min="4861" max="4866" width="0" style="248" hidden="1" customWidth="1"/>
    <col min="4867" max="4870" width="9.109375" style="248"/>
    <col min="4871" max="4871" width="0" style="248" hidden="1" customWidth="1"/>
    <col min="4872" max="5114" width="9.109375" style="248"/>
    <col min="5115" max="5115" width="64.88671875" style="248" customWidth="1"/>
    <col min="5116" max="5116" width="23.5546875" style="248" customWidth="1"/>
    <col min="5117" max="5122" width="0" style="248" hidden="1" customWidth="1"/>
    <col min="5123" max="5126" width="9.109375" style="248"/>
    <col min="5127" max="5127" width="0" style="248" hidden="1" customWidth="1"/>
    <col min="5128" max="5370" width="9.109375" style="248"/>
    <col min="5371" max="5371" width="64.88671875" style="248" customWidth="1"/>
    <col min="5372" max="5372" width="23.5546875" style="248" customWidth="1"/>
    <col min="5373" max="5378" width="0" style="248" hidden="1" customWidth="1"/>
    <col min="5379" max="5382" width="9.109375" style="248"/>
    <col min="5383" max="5383" width="0" style="248" hidden="1" customWidth="1"/>
    <col min="5384" max="5626" width="9.109375" style="248"/>
    <col min="5627" max="5627" width="64.88671875" style="248" customWidth="1"/>
    <col min="5628" max="5628" width="23.5546875" style="248" customWidth="1"/>
    <col min="5629" max="5634" width="0" style="248" hidden="1" customWidth="1"/>
    <col min="5635" max="5638" width="9.109375" style="248"/>
    <col min="5639" max="5639" width="0" style="248" hidden="1" customWidth="1"/>
    <col min="5640" max="5882" width="9.109375" style="248"/>
    <col min="5883" max="5883" width="64.88671875" style="248" customWidth="1"/>
    <col min="5884" max="5884" width="23.5546875" style="248" customWidth="1"/>
    <col min="5885" max="5890" width="0" style="248" hidden="1" customWidth="1"/>
    <col min="5891" max="5894" width="9.109375" style="248"/>
    <col min="5895" max="5895" width="0" style="248" hidden="1" customWidth="1"/>
    <col min="5896" max="6138" width="9.109375" style="248"/>
    <col min="6139" max="6139" width="64.88671875" style="248" customWidth="1"/>
    <col min="6140" max="6140" width="23.5546875" style="248" customWidth="1"/>
    <col min="6141" max="6146" width="0" style="248" hidden="1" customWidth="1"/>
    <col min="6147" max="6150" width="9.109375" style="248"/>
    <col min="6151" max="6151" width="0" style="248" hidden="1" customWidth="1"/>
    <col min="6152" max="6394" width="9.109375" style="248"/>
    <col min="6395" max="6395" width="64.88671875" style="248" customWidth="1"/>
    <col min="6396" max="6396" width="23.5546875" style="248" customWidth="1"/>
    <col min="6397" max="6402" width="0" style="248" hidden="1" customWidth="1"/>
    <col min="6403" max="6406" width="9.109375" style="248"/>
    <col min="6407" max="6407" width="0" style="248" hidden="1" customWidth="1"/>
    <col min="6408" max="6650" width="9.109375" style="248"/>
    <col min="6651" max="6651" width="64.88671875" style="248" customWidth="1"/>
    <col min="6652" max="6652" width="23.5546875" style="248" customWidth="1"/>
    <col min="6653" max="6658" width="0" style="248" hidden="1" customWidth="1"/>
    <col min="6659" max="6662" width="9.109375" style="248"/>
    <col min="6663" max="6663" width="0" style="248" hidden="1" customWidth="1"/>
    <col min="6664" max="6906" width="9.109375" style="248"/>
    <col min="6907" max="6907" width="64.88671875" style="248" customWidth="1"/>
    <col min="6908" max="6908" width="23.5546875" style="248" customWidth="1"/>
    <col min="6909" max="6914" width="0" style="248" hidden="1" customWidth="1"/>
    <col min="6915" max="6918" width="9.109375" style="248"/>
    <col min="6919" max="6919" width="0" style="248" hidden="1" customWidth="1"/>
    <col min="6920" max="7162" width="9.109375" style="248"/>
    <col min="7163" max="7163" width="64.88671875" style="248" customWidth="1"/>
    <col min="7164" max="7164" width="23.5546875" style="248" customWidth="1"/>
    <col min="7165" max="7170" width="0" style="248" hidden="1" customWidth="1"/>
    <col min="7171" max="7174" width="9.109375" style="248"/>
    <col min="7175" max="7175" width="0" style="248" hidden="1" customWidth="1"/>
    <col min="7176" max="7418" width="9.109375" style="248"/>
    <col min="7419" max="7419" width="64.88671875" style="248" customWidth="1"/>
    <col min="7420" max="7420" width="23.5546875" style="248" customWidth="1"/>
    <col min="7421" max="7426" width="0" style="248" hidden="1" customWidth="1"/>
    <col min="7427" max="7430" width="9.109375" style="248"/>
    <col min="7431" max="7431" width="0" style="248" hidden="1" customWidth="1"/>
    <col min="7432" max="7674" width="9.109375" style="248"/>
    <col min="7675" max="7675" width="64.88671875" style="248" customWidth="1"/>
    <col min="7676" max="7676" width="23.5546875" style="248" customWidth="1"/>
    <col min="7677" max="7682" width="0" style="248" hidden="1" customWidth="1"/>
    <col min="7683" max="7686" width="9.109375" style="248"/>
    <col min="7687" max="7687" width="0" style="248" hidden="1" customWidth="1"/>
    <col min="7688" max="7930" width="9.109375" style="248"/>
    <col min="7931" max="7931" width="64.88671875" style="248" customWidth="1"/>
    <col min="7932" max="7932" width="23.5546875" style="248" customWidth="1"/>
    <col min="7933" max="7938" width="0" style="248" hidden="1" customWidth="1"/>
    <col min="7939" max="7942" width="9.109375" style="248"/>
    <col min="7943" max="7943" width="0" style="248" hidden="1" customWidth="1"/>
    <col min="7944" max="8186" width="9.109375" style="248"/>
    <col min="8187" max="8187" width="64.88671875" style="248" customWidth="1"/>
    <col min="8188" max="8188" width="23.5546875" style="248" customWidth="1"/>
    <col min="8189" max="8194" width="0" style="248" hidden="1" customWidth="1"/>
    <col min="8195" max="8198" width="9.109375" style="248"/>
    <col min="8199" max="8199" width="0" style="248" hidden="1" customWidth="1"/>
    <col min="8200" max="8442" width="9.109375" style="248"/>
    <col min="8443" max="8443" width="64.88671875" style="248" customWidth="1"/>
    <col min="8444" max="8444" width="23.5546875" style="248" customWidth="1"/>
    <col min="8445" max="8450" width="0" style="248" hidden="1" customWidth="1"/>
    <col min="8451" max="8454" width="9.109375" style="248"/>
    <col min="8455" max="8455" width="0" style="248" hidden="1" customWidth="1"/>
    <col min="8456" max="8698" width="9.109375" style="248"/>
    <col min="8699" max="8699" width="64.88671875" style="248" customWidth="1"/>
    <col min="8700" max="8700" width="23.5546875" style="248" customWidth="1"/>
    <col min="8701" max="8706" width="0" style="248" hidden="1" customWidth="1"/>
    <col min="8707" max="8710" width="9.109375" style="248"/>
    <col min="8711" max="8711" width="0" style="248" hidden="1" customWidth="1"/>
    <col min="8712" max="8954" width="9.109375" style="248"/>
    <col min="8955" max="8955" width="64.88671875" style="248" customWidth="1"/>
    <col min="8956" max="8956" width="23.5546875" style="248" customWidth="1"/>
    <col min="8957" max="8962" width="0" style="248" hidden="1" customWidth="1"/>
    <col min="8963" max="8966" width="9.109375" style="248"/>
    <col min="8967" max="8967" width="0" style="248" hidden="1" customWidth="1"/>
    <col min="8968" max="9210" width="9.109375" style="248"/>
    <col min="9211" max="9211" width="64.88671875" style="248" customWidth="1"/>
    <col min="9212" max="9212" width="23.5546875" style="248" customWidth="1"/>
    <col min="9213" max="9218" width="0" style="248" hidden="1" customWidth="1"/>
    <col min="9219" max="9222" width="9.109375" style="248"/>
    <col min="9223" max="9223" width="0" style="248" hidden="1" customWidth="1"/>
    <col min="9224" max="9466" width="9.109375" style="248"/>
    <col min="9467" max="9467" width="64.88671875" style="248" customWidth="1"/>
    <col min="9468" max="9468" width="23.5546875" style="248" customWidth="1"/>
    <col min="9469" max="9474" width="0" style="248" hidden="1" customWidth="1"/>
    <col min="9475" max="9478" width="9.109375" style="248"/>
    <col min="9479" max="9479" width="0" style="248" hidden="1" customWidth="1"/>
    <col min="9480" max="9722" width="9.109375" style="248"/>
    <col min="9723" max="9723" width="64.88671875" style="248" customWidth="1"/>
    <col min="9724" max="9724" width="23.5546875" style="248" customWidth="1"/>
    <col min="9725" max="9730" width="0" style="248" hidden="1" customWidth="1"/>
    <col min="9731" max="9734" width="9.109375" style="248"/>
    <col min="9735" max="9735" width="0" style="248" hidden="1" customWidth="1"/>
    <col min="9736" max="9978" width="9.109375" style="248"/>
    <col min="9979" max="9979" width="64.88671875" style="248" customWidth="1"/>
    <col min="9980" max="9980" width="23.5546875" style="248" customWidth="1"/>
    <col min="9981" max="9986" width="0" style="248" hidden="1" customWidth="1"/>
    <col min="9987" max="9990" width="9.109375" style="248"/>
    <col min="9991" max="9991" width="0" style="248" hidden="1" customWidth="1"/>
    <col min="9992" max="10234" width="9.109375" style="248"/>
    <col min="10235" max="10235" width="64.88671875" style="248" customWidth="1"/>
    <col min="10236" max="10236" width="23.5546875" style="248" customWidth="1"/>
    <col min="10237" max="10242" width="0" style="248" hidden="1" customWidth="1"/>
    <col min="10243" max="10246" width="9.109375" style="248"/>
    <col min="10247" max="10247" width="0" style="248" hidden="1" customWidth="1"/>
    <col min="10248" max="10490" width="9.109375" style="248"/>
    <col min="10491" max="10491" width="64.88671875" style="248" customWidth="1"/>
    <col min="10492" max="10492" width="23.5546875" style="248" customWidth="1"/>
    <col min="10493" max="10498" width="0" style="248" hidden="1" customWidth="1"/>
    <col min="10499" max="10502" width="9.109375" style="248"/>
    <col min="10503" max="10503" width="0" style="248" hidden="1" customWidth="1"/>
    <col min="10504" max="10746" width="9.109375" style="248"/>
    <col min="10747" max="10747" width="64.88671875" style="248" customWidth="1"/>
    <col min="10748" max="10748" width="23.5546875" style="248" customWidth="1"/>
    <col min="10749" max="10754" width="0" style="248" hidden="1" customWidth="1"/>
    <col min="10755" max="10758" width="9.109375" style="248"/>
    <col min="10759" max="10759" width="0" style="248" hidden="1" customWidth="1"/>
    <col min="10760" max="11002" width="9.109375" style="248"/>
    <col min="11003" max="11003" width="64.88671875" style="248" customWidth="1"/>
    <col min="11004" max="11004" width="23.5546875" style="248" customWidth="1"/>
    <col min="11005" max="11010" width="0" style="248" hidden="1" customWidth="1"/>
    <col min="11011" max="11014" width="9.109375" style="248"/>
    <col min="11015" max="11015" width="0" style="248" hidden="1" customWidth="1"/>
    <col min="11016" max="11258" width="9.109375" style="248"/>
    <col min="11259" max="11259" width="64.88671875" style="248" customWidth="1"/>
    <col min="11260" max="11260" width="23.5546875" style="248" customWidth="1"/>
    <col min="11261" max="11266" width="0" style="248" hidden="1" customWidth="1"/>
    <col min="11267" max="11270" width="9.109375" style="248"/>
    <col min="11271" max="11271" width="0" style="248" hidden="1" customWidth="1"/>
    <col min="11272" max="11514" width="9.109375" style="248"/>
    <col min="11515" max="11515" width="64.88671875" style="248" customWidth="1"/>
    <col min="11516" max="11516" width="23.5546875" style="248" customWidth="1"/>
    <col min="11517" max="11522" width="0" style="248" hidden="1" customWidth="1"/>
    <col min="11523" max="11526" width="9.109375" style="248"/>
    <col min="11527" max="11527" width="0" style="248" hidden="1" customWidth="1"/>
    <col min="11528" max="11770" width="9.109375" style="248"/>
    <col min="11771" max="11771" width="64.88671875" style="248" customWidth="1"/>
    <col min="11772" max="11772" width="23.5546875" style="248" customWidth="1"/>
    <col min="11773" max="11778" width="0" style="248" hidden="1" customWidth="1"/>
    <col min="11779" max="11782" width="9.109375" style="248"/>
    <col min="11783" max="11783" width="0" style="248" hidden="1" customWidth="1"/>
    <col min="11784" max="12026" width="9.109375" style="248"/>
    <col min="12027" max="12027" width="64.88671875" style="248" customWidth="1"/>
    <col min="12028" max="12028" width="23.5546875" style="248" customWidth="1"/>
    <col min="12029" max="12034" width="0" style="248" hidden="1" customWidth="1"/>
    <col min="12035" max="12038" width="9.109375" style="248"/>
    <col min="12039" max="12039" width="0" style="248" hidden="1" customWidth="1"/>
    <col min="12040" max="12282" width="9.109375" style="248"/>
    <col min="12283" max="12283" width="64.88671875" style="248" customWidth="1"/>
    <col min="12284" max="12284" width="23.5546875" style="248" customWidth="1"/>
    <col min="12285" max="12290" width="0" style="248" hidden="1" customWidth="1"/>
    <col min="12291" max="12294" width="9.109375" style="248"/>
    <col min="12295" max="12295" width="0" style="248" hidden="1" customWidth="1"/>
    <col min="12296" max="12538" width="9.109375" style="248"/>
    <col min="12539" max="12539" width="64.88671875" style="248" customWidth="1"/>
    <col min="12540" max="12540" width="23.5546875" style="248" customWidth="1"/>
    <col min="12541" max="12546" width="0" style="248" hidden="1" customWidth="1"/>
    <col min="12547" max="12550" width="9.109375" style="248"/>
    <col min="12551" max="12551" width="0" style="248" hidden="1" customWidth="1"/>
    <col min="12552" max="12794" width="9.109375" style="248"/>
    <col min="12795" max="12795" width="64.88671875" style="248" customWidth="1"/>
    <col min="12796" max="12796" width="23.5546875" style="248" customWidth="1"/>
    <col min="12797" max="12802" width="0" style="248" hidden="1" customWidth="1"/>
    <col min="12803" max="12806" width="9.109375" style="248"/>
    <col min="12807" max="12807" width="0" style="248" hidden="1" customWidth="1"/>
    <col min="12808" max="13050" width="9.109375" style="248"/>
    <col min="13051" max="13051" width="64.88671875" style="248" customWidth="1"/>
    <col min="13052" max="13052" width="23.5546875" style="248" customWidth="1"/>
    <col min="13053" max="13058" width="0" style="248" hidden="1" customWidth="1"/>
    <col min="13059" max="13062" width="9.109375" style="248"/>
    <col min="13063" max="13063" width="0" style="248" hidden="1" customWidth="1"/>
    <col min="13064" max="13306" width="9.109375" style="248"/>
    <col min="13307" max="13307" width="64.88671875" style="248" customWidth="1"/>
    <col min="13308" max="13308" width="23.5546875" style="248" customWidth="1"/>
    <col min="13309" max="13314" width="0" style="248" hidden="1" customWidth="1"/>
    <col min="13315" max="13318" width="9.109375" style="248"/>
    <col min="13319" max="13319" width="0" style="248" hidden="1" customWidth="1"/>
    <col min="13320" max="13562" width="9.109375" style="248"/>
    <col min="13563" max="13563" width="64.88671875" style="248" customWidth="1"/>
    <col min="13564" max="13564" width="23.5546875" style="248" customWidth="1"/>
    <col min="13565" max="13570" width="0" style="248" hidden="1" customWidth="1"/>
    <col min="13571" max="13574" width="9.109375" style="248"/>
    <col min="13575" max="13575" width="0" style="248" hidden="1" customWidth="1"/>
    <col min="13576" max="13818" width="9.109375" style="248"/>
    <col min="13819" max="13819" width="64.88671875" style="248" customWidth="1"/>
    <col min="13820" max="13820" width="23.5546875" style="248" customWidth="1"/>
    <col min="13821" max="13826" width="0" style="248" hidden="1" customWidth="1"/>
    <col min="13827" max="13830" width="9.109375" style="248"/>
    <col min="13831" max="13831" width="0" style="248" hidden="1" customWidth="1"/>
    <col min="13832" max="14074" width="9.109375" style="248"/>
    <col min="14075" max="14075" width="64.88671875" style="248" customWidth="1"/>
    <col min="14076" max="14076" width="23.5546875" style="248" customWidth="1"/>
    <col min="14077" max="14082" width="0" style="248" hidden="1" customWidth="1"/>
    <col min="14083" max="14086" width="9.109375" style="248"/>
    <col min="14087" max="14087" width="0" style="248" hidden="1" customWidth="1"/>
    <col min="14088" max="14330" width="9.109375" style="248"/>
    <col min="14331" max="14331" width="64.88671875" style="248" customWidth="1"/>
    <col min="14332" max="14332" width="23.5546875" style="248" customWidth="1"/>
    <col min="14333" max="14338" width="0" style="248" hidden="1" customWidth="1"/>
    <col min="14339" max="14342" width="9.109375" style="248"/>
    <col min="14343" max="14343" width="0" style="248" hidden="1" customWidth="1"/>
    <col min="14344" max="14586" width="9.109375" style="248"/>
    <col min="14587" max="14587" width="64.88671875" style="248" customWidth="1"/>
    <col min="14588" max="14588" width="23.5546875" style="248" customWidth="1"/>
    <col min="14589" max="14594" width="0" style="248" hidden="1" customWidth="1"/>
    <col min="14595" max="14598" width="9.109375" style="248"/>
    <col min="14599" max="14599" width="0" style="248" hidden="1" customWidth="1"/>
    <col min="14600" max="14842" width="9.109375" style="248"/>
    <col min="14843" max="14843" width="64.88671875" style="248" customWidth="1"/>
    <col min="14844" max="14844" width="23.5546875" style="248" customWidth="1"/>
    <col min="14845" max="14850" width="0" style="248" hidden="1" customWidth="1"/>
    <col min="14851" max="14854" width="9.109375" style="248"/>
    <col min="14855" max="14855" width="0" style="248" hidden="1" customWidth="1"/>
    <col min="14856" max="15098" width="9.109375" style="248"/>
    <col min="15099" max="15099" width="64.88671875" style="248" customWidth="1"/>
    <col min="15100" max="15100" width="23.5546875" style="248" customWidth="1"/>
    <col min="15101" max="15106" width="0" style="248" hidden="1" customWidth="1"/>
    <col min="15107" max="15110" width="9.109375" style="248"/>
    <col min="15111" max="15111" width="0" style="248" hidden="1" customWidth="1"/>
    <col min="15112" max="15354" width="9.109375" style="248"/>
    <col min="15355" max="15355" width="64.88671875" style="248" customWidth="1"/>
    <col min="15356" max="15356" width="23.5546875" style="248" customWidth="1"/>
    <col min="15357" max="15362" width="0" style="248" hidden="1" customWidth="1"/>
    <col min="15363" max="15366" width="9.109375" style="248"/>
    <col min="15367" max="15367" width="0" style="248" hidden="1" customWidth="1"/>
    <col min="15368" max="15610" width="9.109375" style="248"/>
    <col min="15611" max="15611" width="64.88671875" style="248" customWidth="1"/>
    <col min="15612" max="15612" width="23.5546875" style="248" customWidth="1"/>
    <col min="15613" max="15618" width="0" style="248" hidden="1" customWidth="1"/>
    <col min="15619" max="15622" width="9.109375" style="248"/>
    <col min="15623" max="15623" width="0" style="248" hidden="1" customWidth="1"/>
    <col min="15624" max="15866" width="9.109375" style="248"/>
    <col min="15867" max="15867" width="64.88671875" style="248" customWidth="1"/>
    <col min="15868" max="15868" width="23.5546875" style="248" customWidth="1"/>
    <col min="15869" max="15874" width="0" style="248" hidden="1" customWidth="1"/>
    <col min="15875" max="15878" width="9.109375" style="248"/>
    <col min="15879" max="15879" width="0" style="248" hidden="1" customWidth="1"/>
    <col min="15880" max="16122" width="9.109375" style="248"/>
    <col min="16123" max="16123" width="64.88671875" style="248" customWidth="1"/>
    <col min="16124" max="16124" width="23.5546875" style="248" customWidth="1"/>
    <col min="16125" max="16130" width="0" style="248" hidden="1" customWidth="1"/>
    <col min="16131" max="16134" width="9.109375" style="248"/>
    <col min="16135" max="16135" width="0" style="248" hidden="1" customWidth="1"/>
    <col min="16136" max="16384" width="9.109375" style="248"/>
  </cols>
  <sheetData>
    <row r="1" spans="1:13" ht="16.5" thickBot="1" x14ac:dyDescent="0.3"/>
    <row r="2" spans="1:13" ht="32.25" thickBot="1" x14ac:dyDescent="0.3">
      <c r="A2" s="250" t="s">
        <v>112</v>
      </c>
      <c r="B2" s="251" t="s">
        <v>113</v>
      </c>
      <c r="C2" s="251" t="s">
        <v>114</v>
      </c>
      <c r="D2" s="251" t="s">
        <v>115</v>
      </c>
    </row>
    <row r="3" spans="1:13" ht="16.2" thickBot="1" x14ac:dyDescent="0.35">
      <c r="A3" s="252" t="s">
        <v>116</v>
      </c>
      <c r="B3" s="253">
        <v>3</v>
      </c>
      <c r="C3" s="254" t="s">
        <v>117</v>
      </c>
      <c r="D3" s="255">
        <f>+D4+D5+D6+D7</f>
        <v>112996853</v>
      </c>
      <c r="E3" s="256">
        <f>+D3</f>
        <v>112996853</v>
      </c>
      <c r="F3" s="256"/>
      <c r="H3" s="256">
        <f>+D3+D8+D10+D12+D16+D18</f>
        <v>166928222</v>
      </c>
    </row>
    <row r="4" spans="1:13" ht="16.2" thickBot="1" x14ac:dyDescent="0.35">
      <c r="A4" s="257" t="s">
        <v>116</v>
      </c>
      <c r="B4" s="258">
        <v>4</v>
      </c>
      <c r="C4" s="259" t="s">
        <v>118</v>
      </c>
      <c r="D4" s="260">
        <f>88920725+10026000</f>
        <v>98946725</v>
      </c>
    </row>
    <row r="5" spans="1:13" ht="16.2" thickBot="1" x14ac:dyDescent="0.35">
      <c r="A5" s="257" t="s">
        <v>116</v>
      </c>
      <c r="B5" s="258">
        <v>4</v>
      </c>
      <c r="C5" s="259" t="s">
        <v>119</v>
      </c>
      <c r="D5" s="260">
        <v>12896944</v>
      </c>
    </row>
    <row r="6" spans="1:13" ht="16.2" thickBot="1" x14ac:dyDescent="0.35">
      <c r="A6" s="257" t="s">
        <v>116</v>
      </c>
      <c r="B6" s="258">
        <v>4</v>
      </c>
      <c r="C6" s="259" t="s">
        <v>120</v>
      </c>
      <c r="D6" s="260">
        <f>750000</f>
        <v>750000</v>
      </c>
    </row>
    <row r="7" spans="1:13" ht="16.2" thickBot="1" x14ac:dyDescent="0.35">
      <c r="A7" s="257" t="s">
        <v>116</v>
      </c>
      <c r="B7" s="258">
        <v>4</v>
      </c>
      <c r="C7" s="259" t="s">
        <v>121</v>
      </c>
      <c r="D7" s="260">
        <v>403184</v>
      </c>
    </row>
    <row r="8" spans="1:13" ht="31.8" thickBot="1" x14ac:dyDescent="0.35">
      <c r="A8" s="252" t="s">
        <v>116</v>
      </c>
      <c r="B8" s="253">
        <v>3</v>
      </c>
      <c r="C8" s="261" t="s">
        <v>122</v>
      </c>
      <c r="D8" s="262">
        <f>+D9</f>
        <v>1981987</v>
      </c>
      <c r="E8" s="256">
        <f>+D8</f>
        <v>1981987</v>
      </c>
      <c r="F8" s="256"/>
    </row>
    <row r="9" spans="1:13" ht="16.2" thickBot="1" x14ac:dyDescent="0.35">
      <c r="A9" s="257" t="s">
        <v>116</v>
      </c>
      <c r="B9" s="258">
        <v>4</v>
      </c>
      <c r="C9" s="259" t="s">
        <v>123</v>
      </c>
      <c r="D9" s="260">
        <v>1981987</v>
      </c>
      <c r="M9" s="263"/>
    </row>
    <row r="10" spans="1:13" ht="16.2" thickBot="1" x14ac:dyDescent="0.35">
      <c r="A10" s="252" t="s">
        <v>116</v>
      </c>
      <c r="B10" s="253">
        <v>3</v>
      </c>
      <c r="C10" s="261" t="s">
        <v>124</v>
      </c>
      <c r="D10" s="262">
        <f>+D11</f>
        <v>7247496</v>
      </c>
      <c r="E10" s="256">
        <f>+D10</f>
        <v>7247496</v>
      </c>
      <c r="F10" s="256"/>
      <c r="M10" s="263"/>
    </row>
    <row r="11" spans="1:13" ht="16.2" thickBot="1" x14ac:dyDescent="0.35">
      <c r="A11" s="257" t="s">
        <v>116</v>
      </c>
      <c r="B11" s="258">
        <v>4</v>
      </c>
      <c r="C11" s="259" t="s">
        <v>125</v>
      </c>
      <c r="D11" s="260">
        <f>8461+111035+7108000+20000</f>
        <v>7247496</v>
      </c>
      <c r="M11" s="263"/>
    </row>
    <row r="12" spans="1:13" ht="16.2" thickBot="1" x14ac:dyDescent="0.35">
      <c r="A12" s="252" t="s">
        <v>116</v>
      </c>
      <c r="B12" s="253">
        <v>3</v>
      </c>
      <c r="C12" s="261" t="s">
        <v>126</v>
      </c>
      <c r="D12" s="262">
        <f>+D13</f>
        <v>5735788</v>
      </c>
      <c r="E12" s="256">
        <f>+D12</f>
        <v>5735788</v>
      </c>
      <c r="F12" s="256"/>
      <c r="M12" s="263"/>
    </row>
    <row r="13" spans="1:13" ht="16.2" thickBot="1" x14ac:dyDescent="0.35">
      <c r="A13" s="257" t="s">
        <v>116</v>
      </c>
      <c r="B13" s="258">
        <v>4</v>
      </c>
      <c r="C13" s="259" t="s">
        <v>127</v>
      </c>
      <c r="D13" s="260">
        <v>5735788</v>
      </c>
      <c r="M13" s="263"/>
    </row>
    <row r="14" spans="1:13" ht="16.2" thickBot="1" x14ac:dyDescent="0.35">
      <c r="A14" s="252" t="s">
        <v>116</v>
      </c>
      <c r="B14" s="253">
        <v>3</v>
      </c>
      <c r="C14" s="261" t="s">
        <v>128</v>
      </c>
      <c r="D14" s="262">
        <f>+D15</f>
        <v>0</v>
      </c>
      <c r="E14" s="256">
        <f>+D14</f>
        <v>0</v>
      </c>
      <c r="F14" s="256"/>
    </row>
    <row r="15" spans="1:13" ht="16.5" thickBot="1" x14ac:dyDescent="0.3">
      <c r="A15" s="257" t="s">
        <v>116</v>
      </c>
      <c r="B15" s="258">
        <v>4</v>
      </c>
      <c r="C15" s="259" t="s">
        <v>129</v>
      </c>
      <c r="D15" s="260"/>
    </row>
    <row r="16" spans="1:13" ht="16.2" thickBot="1" x14ac:dyDescent="0.35">
      <c r="A16" s="252" t="s">
        <v>116</v>
      </c>
      <c r="B16" s="253">
        <v>3</v>
      </c>
      <c r="C16" s="261" t="s">
        <v>130</v>
      </c>
      <c r="D16" s="262">
        <f>+D17</f>
        <v>10850078</v>
      </c>
      <c r="E16" s="264">
        <f>+D16</f>
        <v>10850078</v>
      </c>
      <c r="F16" s="265"/>
    </row>
    <row r="17" spans="1:17" ht="16.2" thickBot="1" x14ac:dyDescent="0.35">
      <c r="A17" s="257" t="s">
        <v>116</v>
      </c>
      <c r="B17" s="258">
        <v>4</v>
      </c>
      <c r="C17" s="259" t="s">
        <v>131</v>
      </c>
      <c r="D17" s="260">
        <f>10800078+50000</f>
        <v>10850078</v>
      </c>
    </row>
    <row r="18" spans="1:17" ht="16.2" thickBot="1" x14ac:dyDescent="0.35">
      <c r="A18" s="252" t="s">
        <v>116</v>
      </c>
      <c r="B18" s="253">
        <v>3</v>
      </c>
      <c r="C18" s="261" t="s">
        <v>132</v>
      </c>
      <c r="D18" s="262">
        <f>+D19+D20+D21</f>
        <v>28116020</v>
      </c>
      <c r="E18" s="256">
        <f>+D18</f>
        <v>28116020</v>
      </c>
      <c r="F18" s="256"/>
    </row>
    <row r="19" spans="1:17" ht="16.2" thickBot="1" x14ac:dyDescent="0.35">
      <c r="A19" s="257" t="s">
        <v>116</v>
      </c>
      <c r="B19" s="258">
        <v>4</v>
      </c>
      <c r="C19" s="266" t="s">
        <v>133</v>
      </c>
      <c r="D19" s="267">
        <v>22226887</v>
      </c>
    </row>
    <row r="20" spans="1:17" ht="16.2" thickBot="1" x14ac:dyDescent="0.35">
      <c r="A20" s="257" t="s">
        <v>116</v>
      </c>
      <c r="B20" s="258">
        <v>4</v>
      </c>
      <c r="C20" s="266" t="s">
        <v>134</v>
      </c>
      <c r="D20" s="268">
        <v>289150</v>
      </c>
    </row>
    <row r="21" spans="1:17" ht="16.2" thickBot="1" x14ac:dyDescent="0.35">
      <c r="A21" s="257" t="s">
        <v>116</v>
      </c>
      <c r="B21" s="258">
        <v>4</v>
      </c>
      <c r="C21" s="266" t="s">
        <v>135</v>
      </c>
      <c r="D21" s="267">
        <v>5599983</v>
      </c>
    </row>
    <row r="22" spans="1:17" ht="16.5" thickBot="1" x14ac:dyDescent="0.3">
      <c r="A22" s="269"/>
      <c r="B22" s="270"/>
      <c r="C22" s="271" t="s">
        <v>136</v>
      </c>
      <c r="D22" s="272">
        <f>+D18+D16+D14+D12+D10+D8+D3</f>
        <v>166928222</v>
      </c>
      <c r="E22" s="273">
        <f>SUM(E3:E21)</f>
        <v>166928222</v>
      </c>
      <c r="F22" s="273">
        <f>+E22-D18</f>
        <v>138812202</v>
      </c>
      <c r="H22" s="248">
        <v>-112549251</v>
      </c>
      <c r="I22" s="256">
        <f>SUM(F22:H22)</f>
        <v>26262951</v>
      </c>
      <c r="L22" s="277"/>
      <c r="M22" s="278"/>
      <c r="N22" s="277"/>
    </row>
    <row r="23" spans="1:17" ht="16.2" thickBot="1" x14ac:dyDescent="0.35">
      <c r="A23" s="252" t="s">
        <v>137</v>
      </c>
      <c r="B23" s="253">
        <v>3</v>
      </c>
      <c r="C23" s="261" t="s">
        <v>138</v>
      </c>
      <c r="D23" s="262">
        <f>+D24+D25</f>
        <v>45843129</v>
      </c>
      <c r="E23" s="256">
        <f>+D23</f>
        <v>45843129</v>
      </c>
      <c r="F23" s="256"/>
      <c r="J23" s="249">
        <v>36471152</v>
      </c>
    </row>
    <row r="24" spans="1:17" ht="16.2" thickBot="1" x14ac:dyDescent="0.35">
      <c r="A24" s="257" t="s">
        <v>137</v>
      </c>
      <c r="B24" s="258">
        <v>4</v>
      </c>
      <c r="C24" s="266" t="s">
        <v>139</v>
      </c>
      <c r="D24" s="268">
        <f>34250662+300000+92500</f>
        <v>34643162</v>
      </c>
      <c r="J24" s="249">
        <f>+J23/1.2988</f>
        <v>28080652.910378814</v>
      </c>
      <c r="Q24" s="249"/>
    </row>
    <row r="25" spans="1:17" ht="16.2" thickBot="1" x14ac:dyDescent="0.35">
      <c r="A25" s="257" t="s">
        <v>137</v>
      </c>
      <c r="B25" s="258">
        <v>4</v>
      </c>
      <c r="C25" s="266" t="s">
        <v>140</v>
      </c>
      <c r="D25" s="268">
        <v>11199967</v>
      </c>
      <c r="G25" s="248">
        <f>+J23*0.4</f>
        <v>14588460.800000001</v>
      </c>
      <c r="J25" s="249">
        <f>+J24*0.2988</f>
        <v>8390499.08962119</v>
      </c>
      <c r="Q25" s="249"/>
    </row>
    <row r="26" spans="1:17" ht="16.2" thickBot="1" x14ac:dyDescent="0.35">
      <c r="A26" s="252" t="s">
        <v>137</v>
      </c>
      <c r="B26" s="253">
        <v>3</v>
      </c>
      <c r="C26" s="261" t="s">
        <v>141</v>
      </c>
      <c r="D26" s="262">
        <f>+D27</f>
        <v>4107001</v>
      </c>
      <c r="E26" s="256">
        <f>+D26</f>
        <v>4107001</v>
      </c>
      <c r="F26" s="256"/>
      <c r="Q26" s="249"/>
    </row>
    <row r="27" spans="1:17" ht="16.5" thickBot="1" x14ac:dyDescent="0.3">
      <c r="A27" s="257" t="s">
        <v>137</v>
      </c>
      <c r="B27" s="258">
        <v>4</v>
      </c>
      <c r="C27" s="266" t="s">
        <v>142</v>
      </c>
      <c r="D27" s="274">
        <f>3313501+793500</f>
        <v>4107001</v>
      </c>
      <c r="J27" s="249">
        <f>38.38-8.5</f>
        <v>29.880000000000003</v>
      </c>
      <c r="N27" s="249"/>
    </row>
    <row r="28" spans="1:17" ht="16.2" thickBot="1" x14ac:dyDescent="0.35">
      <c r="A28" s="252" t="s">
        <v>137</v>
      </c>
      <c r="B28" s="253">
        <v>3</v>
      </c>
      <c r="C28" s="261" t="s">
        <v>143</v>
      </c>
      <c r="D28" s="262">
        <f>+D29+D30</f>
        <v>21487310</v>
      </c>
      <c r="E28" s="256">
        <f>+D28</f>
        <v>21487310</v>
      </c>
      <c r="F28" s="256"/>
      <c r="J28" s="249">
        <v>8.5</v>
      </c>
      <c r="N28" s="249"/>
    </row>
    <row r="29" spans="1:17" ht="16.2" thickBot="1" x14ac:dyDescent="0.35">
      <c r="A29" s="257" t="s">
        <v>137</v>
      </c>
      <c r="B29" s="258">
        <v>4</v>
      </c>
      <c r="C29" s="259" t="s">
        <v>144</v>
      </c>
      <c r="D29" s="260">
        <f>1254000+318000</f>
        <v>1572000</v>
      </c>
      <c r="J29" s="249">
        <f>SUM(J27:J28)</f>
        <v>38.380000000000003</v>
      </c>
      <c r="N29" s="249"/>
    </row>
    <row r="30" spans="1:17" ht="16.2" thickBot="1" x14ac:dyDescent="0.35">
      <c r="A30" s="257" t="s">
        <v>137</v>
      </c>
      <c r="B30" s="258">
        <v>4</v>
      </c>
      <c r="C30" s="259" t="s">
        <v>145</v>
      </c>
      <c r="D30" s="260">
        <f>19924367-600000+151200+50000+318743+71000</f>
        <v>19915310</v>
      </c>
      <c r="H30" s="248">
        <v>22349086</v>
      </c>
      <c r="N30" s="249"/>
    </row>
    <row r="31" spans="1:17" ht="16.2" thickBot="1" x14ac:dyDescent="0.35">
      <c r="A31" s="252" t="s">
        <v>137</v>
      </c>
      <c r="B31" s="253">
        <v>3</v>
      </c>
      <c r="C31" s="261" t="s">
        <v>117</v>
      </c>
      <c r="D31" s="262">
        <f>+D32</f>
        <v>11900901</v>
      </c>
      <c r="E31" s="256">
        <f>+D31</f>
        <v>11900901</v>
      </c>
      <c r="H31" s="248">
        <f>+H30/1.22</f>
        <v>18318922.950819671</v>
      </c>
      <c r="N31" s="249"/>
    </row>
    <row r="32" spans="1:17" ht="16.2" thickBot="1" x14ac:dyDescent="0.35">
      <c r="A32" s="257" t="s">
        <v>137</v>
      </c>
      <c r="B32" s="258">
        <v>4</v>
      </c>
      <c r="C32" s="259" t="s">
        <v>146</v>
      </c>
      <c r="D32" s="260">
        <v>11900901</v>
      </c>
      <c r="N32" s="249"/>
      <c r="Q32" s="256"/>
    </row>
    <row r="33" spans="1:19" ht="16.2" thickBot="1" x14ac:dyDescent="0.35">
      <c r="A33" s="252" t="s">
        <v>137</v>
      </c>
      <c r="B33" s="253">
        <v>3</v>
      </c>
      <c r="C33" s="261" t="s">
        <v>147</v>
      </c>
      <c r="D33" s="262">
        <f>+D34</f>
        <v>153918</v>
      </c>
      <c r="E33" s="256">
        <f>+D33</f>
        <v>153918</v>
      </c>
      <c r="L33" s="249"/>
      <c r="N33" s="249"/>
    </row>
    <row r="34" spans="1:19" ht="16.2" thickBot="1" x14ac:dyDescent="0.35">
      <c r="A34" s="257" t="s">
        <v>137</v>
      </c>
      <c r="B34" s="258">
        <v>4</v>
      </c>
      <c r="C34" s="259" t="s">
        <v>148</v>
      </c>
      <c r="D34" s="260">
        <v>153918</v>
      </c>
      <c r="N34" s="249"/>
      <c r="Q34" s="256"/>
    </row>
    <row r="35" spans="1:19" ht="16.2" thickBot="1" x14ac:dyDescent="0.35">
      <c r="A35" s="252" t="s">
        <v>137</v>
      </c>
      <c r="B35" s="253">
        <v>3</v>
      </c>
      <c r="C35" s="261" t="s">
        <v>149</v>
      </c>
      <c r="D35" s="262">
        <f>+D36+D37</f>
        <v>42435436</v>
      </c>
      <c r="E35" s="256">
        <f>+D35</f>
        <v>42435436</v>
      </c>
      <c r="H35" s="248">
        <f>+H30-22149086</f>
        <v>200000</v>
      </c>
      <c r="L35" s="249"/>
      <c r="N35" s="249"/>
    </row>
    <row r="36" spans="1:19" ht="16.2" thickBot="1" x14ac:dyDescent="0.35">
      <c r="A36" s="257" t="s">
        <v>137</v>
      </c>
      <c r="B36" s="258">
        <v>4</v>
      </c>
      <c r="C36" s="259" t="s">
        <v>150</v>
      </c>
      <c r="D36" s="260">
        <v>600000</v>
      </c>
    </row>
    <row r="37" spans="1:19" ht="16.2" thickBot="1" x14ac:dyDescent="0.35">
      <c r="A37" s="257" t="s">
        <v>137</v>
      </c>
      <c r="B37" s="258">
        <v>4</v>
      </c>
      <c r="C37" s="259" t="s">
        <v>151</v>
      </c>
      <c r="D37" s="260">
        <f>512000+331613+27601381+13640440-300000+2+50000</f>
        <v>41835436</v>
      </c>
      <c r="Q37" s="256"/>
      <c r="S37" s="256"/>
    </row>
    <row r="38" spans="1:19" ht="16.2" thickBot="1" x14ac:dyDescent="0.35">
      <c r="A38" s="252" t="s">
        <v>137</v>
      </c>
      <c r="B38" s="253">
        <v>3</v>
      </c>
      <c r="C38" s="261" t="s">
        <v>152</v>
      </c>
      <c r="D38" s="262">
        <f>+D39+D40</f>
        <v>12589500</v>
      </c>
      <c r="E38" s="256">
        <f>+D38</f>
        <v>12589500</v>
      </c>
      <c r="H38" s="248">
        <v>22649086</v>
      </c>
    </row>
    <row r="39" spans="1:19" ht="16.2" thickBot="1" x14ac:dyDescent="0.35">
      <c r="A39" s="257" t="s">
        <v>137</v>
      </c>
      <c r="B39" s="258">
        <v>4</v>
      </c>
      <c r="C39" s="259" t="s">
        <v>153</v>
      </c>
      <c r="D39" s="260">
        <f>719500+11850000</f>
        <v>12569500</v>
      </c>
      <c r="H39" s="248">
        <f>-H30</f>
        <v>-22349086</v>
      </c>
      <c r="S39" s="256"/>
    </row>
    <row r="40" spans="1:19" ht="16.2" thickBot="1" x14ac:dyDescent="0.35">
      <c r="A40" s="257" t="s">
        <v>137</v>
      </c>
      <c r="B40" s="258">
        <v>4</v>
      </c>
      <c r="C40" s="259" t="s">
        <v>154</v>
      </c>
      <c r="D40" s="260">
        <v>20000</v>
      </c>
      <c r="H40" s="248">
        <f>SUM(H38:H39)</f>
        <v>300000</v>
      </c>
      <c r="L40" s="249"/>
    </row>
    <row r="41" spans="1:19" ht="16.2" thickBot="1" x14ac:dyDescent="0.35">
      <c r="A41" s="252" t="s">
        <v>137</v>
      </c>
      <c r="B41" s="253">
        <v>3</v>
      </c>
      <c r="C41" s="261" t="s">
        <v>155</v>
      </c>
      <c r="D41" s="262">
        <f>+D42</f>
        <v>10000</v>
      </c>
      <c r="E41" s="256">
        <f>+D41</f>
        <v>10000</v>
      </c>
      <c r="L41" s="249"/>
      <c r="Q41" s="249"/>
    </row>
    <row r="42" spans="1:19" ht="16.2" thickBot="1" x14ac:dyDescent="0.35">
      <c r="A42" s="257" t="s">
        <v>137</v>
      </c>
      <c r="B42" s="258">
        <v>4</v>
      </c>
      <c r="C42" s="259" t="s">
        <v>156</v>
      </c>
      <c r="D42" s="260">
        <v>10000</v>
      </c>
      <c r="L42" s="249"/>
      <c r="Q42" s="256"/>
    </row>
    <row r="43" spans="1:19" ht="16.2" thickBot="1" x14ac:dyDescent="0.35">
      <c r="A43" s="252" t="s">
        <v>137</v>
      </c>
      <c r="B43" s="253">
        <v>3</v>
      </c>
      <c r="C43" s="261" t="s">
        <v>157</v>
      </c>
      <c r="D43" s="262">
        <f>+D44</f>
        <v>285007</v>
      </c>
      <c r="E43" s="256">
        <f>+D43</f>
        <v>285007</v>
      </c>
      <c r="G43" s="248">
        <f>22649086-500000+874611+6420000</f>
        <v>29443697</v>
      </c>
      <c r="L43" s="249"/>
      <c r="Q43" s="256"/>
    </row>
    <row r="44" spans="1:19" ht="16.2" thickBot="1" x14ac:dyDescent="0.35">
      <c r="A44" s="257" t="s">
        <v>137</v>
      </c>
      <c r="B44" s="258">
        <v>4</v>
      </c>
      <c r="C44" s="259" t="s">
        <v>158</v>
      </c>
      <c r="D44" s="260">
        <f>285007</f>
        <v>285007</v>
      </c>
    </row>
    <row r="45" spans="1:19" ht="16.2" thickBot="1" x14ac:dyDescent="0.35">
      <c r="A45" s="252" t="s">
        <v>137</v>
      </c>
      <c r="B45" s="253">
        <v>3</v>
      </c>
      <c r="C45" s="261" t="s">
        <v>159</v>
      </c>
      <c r="D45" s="262">
        <f>+D46+D47+D48</f>
        <v>28116020</v>
      </c>
      <c r="E45" s="256">
        <f>+D45</f>
        <v>28116020</v>
      </c>
      <c r="L45" s="256"/>
      <c r="N45" s="256"/>
    </row>
    <row r="46" spans="1:19" ht="16.2" thickBot="1" x14ac:dyDescent="0.35">
      <c r="A46" s="257" t="s">
        <v>137</v>
      </c>
      <c r="B46" s="258">
        <v>4</v>
      </c>
      <c r="C46" s="259" t="s">
        <v>160</v>
      </c>
      <c r="D46" s="267">
        <v>22226887</v>
      </c>
    </row>
    <row r="47" spans="1:19" ht="16.2" thickBot="1" x14ac:dyDescent="0.35">
      <c r="A47" s="257" t="s">
        <v>137</v>
      </c>
      <c r="B47" s="258">
        <v>4</v>
      </c>
      <c r="C47" s="259" t="s">
        <v>161</v>
      </c>
      <c r="D47" s="268">
        <v>289150</v>
      </c>
    </row>
    <row r="48" spans="1:19" ht="16.2" thickBot="1" x14ac:dyDescent="0.35">
      <c r="A48" s="275" t="s">
        <v>137</v>
      </c>
      <c r="B48" s="276">
        <v>4</v>
      </c>
      <c r="C48" s="259" t="s">
        <v>162</v>
      </c>
      <c r="D48" s="267">
        <v>5599983</v>
      </c>
    </row>
    <row r="49" spans="1:12" ht="16.2" thickBot="1" x14ac:dyDescent="0.35">
      <c r="A49" s="331"/>
      <c r="B49" s="332"/>
      <c r="C49" s="271" t="s">
        <v>163</v>
      </c>
      <c r="D49" s="272">
        <f>+D23+D26+D28+D31+D33+D35+D38+D41+D43+D45</f>
        <v>166928222</v>
      </c>
      <c r="E49" s="256">
        <f>SUM(E23:E48)</f>
        <v>166928222</v>
      </c>
      <c r="L49" s="256">
        <f>+L22-L45</f>
        <v>0</v>
      </c>
    </row>
    <row r="51" spans="1:12" x14ac:dyDescent="0.3">
      <c r="E51" s="263">
        <f>+E22-E49</f>
        <v>0</v>
      </c>
    </row>
  </sheetData>
  <mergeCells count="1">
    <mergeCell ref="A49:B49"/>
  </mergeCells>
  <pageMargins left="0.7" right="0.7" top="0.75" bottom="0.75" header="0.3" footer="0.3"/>
  <pageSetup paperSize="9" scale="81" orientation="portrait" r:id="rId1"/>
  <rowBreaks count="1" manualBreakCount="1">
    <brk id="49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topLeftCell="A61" zoomScaleNormal="100" workbookViewId="0">
      <selection activeCell="I69" sqref="I69"/>
    </sheetView>
  </sheetViews>
  <sheetFormatPr defaultColWidth="9.109375" defaultRowHeight="18" x14ac:dyDescent="0.35"/>
  <cols>
    <col min="1" max="6" width="9.109375" style="162"/>
    <col min="7" max="7" width="9.109375" style="162" customWidth="1"/>
    <col min="8" max="8" width="14.33203125" style="162" customWidth="1"/>
    <col min="9" max="9" width="15.109375" style="177" customWidth="1"/>
    <col min="10" max="10" width="17" style="177" customWidth="1"/>
    <col min="11" max="11" width="17.33203125" style="177" customWidth="1"/>
    <col min="12" max="12" width="9.109375" style="162"/>
    <col min="13" max="13" width="16" style="162" customWidth="1"/>
    <col min="14" max="14" width="9.109375" style="162"/>
    <col min="15" max="15" width="14.33203125" style="176" bestFit="1" customWidth="1"/>
    <col min="16" max="16" width="25.6640625" style="176" customWidth="1"/>
    <col min="17" max="17" width="16.109375" style="176" customWidth="1"/>
    <col min="18" max="18" width="16.109375" style="162" customWidth="1"/>
    <col min="19" max="19" width="13" style="162" customWidth="1"/>
    <col min="20" max="16384" width="9.109375" style="162"/>
  </cols>
  <sheetData>
    <row r="1" spans="1:11" ht="21.75" customHeight="1" x14ac:dyDescent="0.3">
      <c r="A1" s="352" t="s">
        <v>88</v>
      </c>
      <c r="B1" s="353"/>
      <c r="C1" s="353"/>
      <c r="D1" s="353"/>
      <c r="E1" s="353"/>
      <c r="F1" s="353"/>
      <c r="G1" s="353"/>
      <c r="H1" s="353"/>
      <c r="I1" s="353"/>
      <c r="J1" s="354"/>
      <c r="K1" s="355"/>
    </row>
    <row r="2" spans="1:11" ht="18.75" x14ac:dyDescent="0.3">
      <c r="A2" s="163"/>
      <c r="B2" s="164"/>
      <c r="C2" s="164"/>
      <c r="D2" s="164"/>
      <c r="E2" s="164"/>
      <c r="F2" s="164"/>
      <c r="G2" s="164"/>
      <c r="H2" s="164"/>
      <c r="I2" s="165"/>
      <c r="J2" s="166"/>
      <c r="K2" s="166"/>
    </row>
    <row r="3" spans="1:11" ht="18.75" x14ac:dyDescent="0.3">
      <c r="A3" s="340" t="s">
        <v>1</v>
      </c>
      <c r="B3" s="341"/>
      <c r="C3" s="341"/>
      <c r="D3" s="341"/>
      <c r="E3" s="341"/>
      <c r="F3" s="341"/>
      <c r="G3" s="341"/>
      <c r="H3" s="342"/>
      <c r="I3" s="167"/>
      <c r="J3" s="167"/>
      <c r="K3" s="167"/>
    </row>
    <row r="4" spans="1:11" ht="18.75" x14ac:dyDescent="0.3">
      <c r="A4" s="336" t="s">
        <v>89</v>
      </c>
      <c r="B4" s="337"/>
      <c r="C4" s="337"/>
      <c r="D4" s="337"/>
      <c r="E4" s="337"/>
      <c r="F4" s="337"/>
      <c r="G4" s="337"/>
      <c r="H4" s="339"/>
      <c r="I4" s="168">
        <f>+I5+I6+I7</f>
        <v>25336644</v>
      </c>
      <c r="J4" s="168">
        <f>+J5+J6+J7</f>
        <v>25315284</v>
      </c>
      <c r="K4" s="168">
        <f>+K5+K6+K7</f>
        <v>25100244</v>
      </c>
    </row>
    <row r="5" spans="1:11" ht="18.75" x14ac:dyDescent="0.3">
      <c r="A5" s="169" t="s">
        <v>2</v>
      </c>
      <c r="B5" s="170"/>
      <c r="C5" s="170"/>
      <c r="D5" s="170"/>
      <c r="E5" s="170"/>
      <c r="F5" s="170"/>
      <c r="G5" s="170"/>
      <c r="H5" s="171"/>
      <c r="I5" s="172">
        <f>12896944-150000</f>
        <v>12746944</v>
      </c>
      <c r="J5" s="172">
        <f t="shared" ref="J5:K5" si="0">12896944-150000</f>
        <v>12746944</v>
      </c>
      <c r="K5" s="172">
        <f t="shared" si="0"/>
        <v>12746944</v>
      </c>
    </row>
    <row r="6" spans="1:11" ht="18.75" x14ac:dyDescent="0.3">
      <c r="A6" s="169" t="s">
        <v>3</v>
      </c>
      <c r="B6" s="170"/>
      <c r="C6" s="170"/>
      <c r="D6" s="170"/>
      <c r="E6" s="170"/>
      <c r="F6" s="170"/>
      <c r="G6" s="170"/>
      <c r="H6" s="171"/>
      <c r="I6" s="173">
        <v>1561400</v>
      </c>
      <c r="J6" s="173">
        <v>1715040</v>
      </c>
      <c r="K6" s="173">
        <v>1500000</v>
      </c>
    </row>
    <row r="7" spans="1:11" ht="18.75" x14ac:dyDescent="0.3">
      <c r="A7" s="169" t="s">
        <v>4</v>
      </c>
      <c r="B7" s="170"/>
      <c r="C7" s="170"/>
      <c r="D7" s="170"/>
      <c r="E7" s="170"/>
      <c r="F7" s="170"/>
      <c r="G7" s="170"/>
      <c r="H7" s="171"/>
      <c r="I7" s="173">
        <v>11028300</v>
      </c>
      <c r="J7" s="173">
        <v>10853300</v>
      </c>
      <c r="K7" s="173">
        <v>10853300</v>
      </c>
    </row>
    <row r="8" spans="1:11" ht="18.75" x14ac:dyDescent="0.3">
      <c r="A8" s="336" t="s">
        <v>90</v>
      </c>
      <c r="B8" s="337"/>
      <c r="C8" s="337"/>
      <c r="D8" s="337"/>
      <c r="E8" s="337"/>
      <c r="F8" s="337"/>
      <c r="G8" s="337"/>
      <c r="H8" s="339"/>
      <c r="I8" s="174">
        <f>+I9+I10+I11+I12+I13+I14+I15</f>
        <v>97996840</v>
      </c>
      <c r="J8" s="174">
        <f t="shared" ref="J8:K8" si="1">+J9+J10+J11+J12+J13+J14+J15</f>
        <v>97996840</v>
      </c>
      <c r="K8" s="174">
        <f t="shared" si="1"/>
        <v>97988379</v>
      </c>
    </row>
    <row r="9" spans="1:11" ht="18.75" x14ac:dyDescent="0.3">
      <c r="A9" s="169" t="s">
        <v>5</v>
      </c>
      <c r="B9" s="170"/>
      <c r="C9" s="170"/>
      <c r="D9" s="170"/>
      <c r="E9" s="170"/>
      <c r="F9" s="170"/>
      <c r="G9" s="170"/>
      <c r="H9" s="171"/>
      <c r="I9" s="173">
        <f>88689718-5735788</f>
        <v>82953930</v>
      </c>
      <c r="J9" s="173">
        <f>88689718-5735788</f>
        <v>82953930</v>
      </c>
      <c r="K9" s="173">
        <v>82953930</v>
      </c>
    </row>
    <row r="10" spans="1:11" ht="18.75" x14ac:dyDescent="0.3">
      <c r="A10" s="169" t="s">
        <v>6</v>
      </c>
      <c r="B10" s="170"/>
      <c r="C10" s="170"/>
      <c r="D10" s="170"/>
      <c r="E10" s="170"/>
      <c r="F10" s="170"/>
      <c r="G10" s="170"/>
      <c r="H10" s="171"/>
      <c r="I10" s="173">
        <v>11939621</v>
      </c>
      <c r="J10" s="173">
        <v>11939621</v>
      </c>
      <c r="K10" s="173">
        <v>11931160</v>
      </c>
    </row>
    <row r="11" spans="1:11" ht="18.75" x14ac:dyDescent="0.3">
      <c r="A11" s="169" t="s">
        <v>7</v>
      </c>
      <c r="B11" s="170"/>
      <c r="C11" s="170"/>
      <c r="D11" s="170"/>
      <c r="E11" s="170"/>
      <c r="F11" s="170"/>
      <c r="G11" s="170"/>
      <c r="H11" s="171"/>
      <c r="I11" s="173"/>
      <c r="J11" s="173"/>
      <c r="K11" s="173"/>
    </row>
    <row r="12" spans="1:11" ht="18.75" x14ac:dyDescent="0.3">
      <c r="A12" s="169" t="s">
        <v>8</v>
      </c>
      <c r="B12" s="170"/>
      <c r="C12" s="170"/>
      <c r="D12" s="170"/>
      <c r="E12" s="170"/>
      <c r="F12" s="170"/>
      <c r="G12" s="170"/>
      <c r="H12" s="171"/>
      <c r="I12" s="173">
        <v>403184</v>
      </c>
      <c r="J12" s="173">
        <v>403184</v>
      </c>
      <c r="K12" s="173">
        <v>403184</v>
      </c>
    </row>
    <row r="13" spans="1:11" x14ac:dyDescent="0.35">
      <c r="A13" s="169" t="s">
        <v>9</v>
      </c>
      <c r="B13" s="170"/>
      <c r="C13" s="170"/>
      <c r="D13" s="170"/>
      <c r="E13" s="170"/>
      <c r="F13" s="170"/>
      <c r="G13" s="170"/>
      <c r="H13" s="171"/>
      <c r="I13" s="173"/>
      <c r="J13" s="173"/>
      <c r="K13" s="173"/>
    </row>
    <row r="14" spans="1:11" ht="18.75" x14ac:dyDescent="0.3">
      <c r="A14" s="169" t="s">
        <v>10</v>
      </c>
      <c r="B14" s="170"/>
      <c r="C14" s="170"/>
      <c r="D14" s="170"/>
      <c r="E14" s="170"/>
      <c r="F14" s="170"/>
      <c r="G14" s="170"/>
      <c r="H14" s="171"/>
      <c r="I14" s="173">
        <v>1950105</v>
      </c>
      <c r="J14" s="173">
        <v>1950105</v>
      </c>
      <c r="K14" s="173">
        <v>1950105</v>
      </c>
    </row>
    <row r="15" spans="1:11" ht="18.75" x14ac:dyDescent="0.3">
      <c r="A15" s="169" t="s">
        <v>11</v>
      </c>
      <c r="B15" s="170"/>
      <c r="C15" s="170"/>
      <c r="D15" s="170"/>
      <c r="E15" s="170"/>
      <c r="F15" s="170"/>
      <c r="G15" s="170"/>
      <c r="H15" s="171"/>
      <c r="I15" s="173">
        <v>750000</v>
      </c>
      <c r="J15" s="173">
        <v>750000</v>
      </c>
      <c r="K15" s="173">
        <v>750000</v>
      </c>
    </row>
    <row r="16" spans="1:11" ht="18.75" x14ac:dyDescent="0.3">
      <c r="A16" s="336" t="s">
        <v>91</v>
      </c>
      <c r="B16" s="337"/>
      <c r="C16" s="337"/>
      <c r="D16" s="337"/>
      <c r="E16" s="337"/>
      <c r="F16" s="337"/>
      <c r="G16" s="337"/>
      <c r="H16" s="339"/>
      <c r="I16" s="175"/>
      <c r="J16" s="175"/>
      <c r="K16" s="175"/>
    </row>
    <row r="17" spans="1:20" ht="18.75" x14ac:dyDescent="0.3">
      <c r="A17" s="336" t="s">
        <v>92</v>
      </c>
      <c r="B17" s="337"/>
      <c r="C17" s="337"/>
      <c r="D17" s="337"/>
      <c r="E17" s="337"/>
      <c r="F17" s="337"/>
      <c r="G17" s="337"/>
      <c r="H17" s="339"/>
      <c r="I17" s="173"/>
      <c r="J17" s="173"/>
      <c r="K17" s="173"/>
    </row>
    <row r="18" spans="1:20" ht="18.75" x14ac:dyDescent="0.3">
      <c r="A18" s="336" t="s">
        <v>93</v>
      </c>
      <c r="B18" s="337"/>
      <c r="C18" s="337"/>
      <c r="D18" s="337"/>
      <c r="E18" s="337"/>
      <c r="F18" s="337"/>
      <c r="G18" s="337"/>
      <c r="H18" s="339"/>
      <c r="I18" s="174">
        <f>+I19+I20</f>
        <v>1119710</v>
      </c>
      <c r="J18" s="174">
        <f t="shared" ref="J18:K18" si="2">+J19+J20</f>
        <v>1119710</v>
      </c>
      <c r="K18" s="174">
        <f t="shared" si="2"/>
        <v>1119710</v>
      </c>
      <c r="M18" s="177"/>
      <c r="P18" s="178"/>
      <c r="Q18" s="178"/>
      <c r="R18" s="179"/>
    </row>
    <row r="19" spans="1:20" x14ac:dyDescent="0.35">
      <c r="A19" s="169" t="s">
        <v>12</v>
      </c>
      <c r="B19" s="170"/>
      <c r="C19" s="170"/>
      <c r="D19" s="170"/>
      <c r="E19" s="170"/>
      <c r="F19" s="170"/>
      <c r="G19" s="170"/>
      <c r="H19" s="180"/>
      <c r="I19" s="173">
        <v>679123</v>
      </c>
      <c r="J19" s="173">
        <v>679123</v>
      </c>
      <c r="K19" s="173">
        <v>679123</v>
      </c>
      <c r="P19" s="178"/>
      <c r="Q19" s="178"/>
      <c r="R19" s="179"/>
    </row>
    <row r="20" spans="1:20" ht="18.75" x14ac:dyDescent="0.3">
      <c r="A20" s="169" t="s">
        <v>13</v>
      </c>
      <c r="B20" s="170"/>
      <c r="C20" s="170"/>
      <c r="D20" s="170"/>
      <c r="E20" s="170"/>
      <c r="F20" s="170"/>
      <c r="G20" s="170"/>
      <c r="H20" s="180"/>
      <c r="I20" s="173">
        <v>440587</v>
      </c>
      <c r="J20" s="173">
        <v>440587</v>
      </c>
      <c r="K20" s="173">
        <v>440587</v>
      </c>
      <c r="P20" s="181"/>
    </row>
    <row r="21" spans="1:20" ht="18.75" x14ac:dyDescent="0.3">
      <c r="A21" s="336" t="s">
        <v>94</v>
      </c>
      <c r="B21" s="337"/>
      <c r="C21" s="337"/>
      <c r="D21" s="337"/>
      <c r="E21" s="337"/>
      <c r="F21" s="337"/>
      <c r="G21" s="337"/>
      <c r="H21" s="339"/>
      <c r="I21" s="173"/>
      <c r="J21" s="173"/>
      <c r="K21" s="173"/>
    </row>
    <row r="22" spans="1:20" ht="18.75" x14ac:dyDescent="0.3">
      <c r="A22" s="336" t="s">
        <v>95</v>
      </c>
      <c r="B22" s="337"/>
      <c r="C22" s="337"/>
      <c r="D22" s="337"/>
      <c r="E22" s="337"/>
      <c r="F22" s="337"/>
      <c r="G22" s="337"/>
      <c r="H22" s="339"/>
      <c r="I22" s="182"/>
      <c r="J22" s="182"/>
      <c r="K22" s="182"/>
    </row>
    <row r="23" spans="1:20" s="184" customFormat="1" ht="18.75" x14ac:dyDescent="0.3">
      <c r="A23" s="340" t="s">
        <v>14</v>
      </c>
      <c r="B23" s="341"/>
      <c r="C23" s="341"/>
      <c r="D23" s="341"/>
      <c r="E23" s="341"/>
      <c r="F23" s="341"/>
      <c r="G23" s="341"/>
      <c r="H23" s="342"/>
      <c r="I23" s="183">
        <f>+I22+I21+I18+I8+I4</f>
        <v>124453194</v>
      </c>
      <c r="J23" s="183">
        <f t="shared" ref="J23:K23" si="3">++J22+J21+J18+J8+J4</f>
        <v>124431834</v>
      </c>
      <c r="K23" s="183">
        <f t="shared" si="3"/>
        <v>124208333</v>
      </c>
      <c r="M23" s="185"/>
      <c r="O23" s="186"/>
      <c r="P23" s="187"/>
      <c r="Q23" s="187"/>
      <c r="R23" s="185"/>
    </row>
    <row r="24" spans="1:20" ht="18.75" x14ac:dyDescent="0.3">
      <c r="A24" s="188"/>
      <c r="B24" s="164"/>
      <c r="C24" s="164"/>
      <c r="D24" s="164"/>
      <c r="E24" s="164"/>
      <c r="F24" s="164"/>
      <c r="G24" s="164"/>
      <c r="H24" s="171"/>
      <c r="I24" s="189"/>
      <c r="J24" s="189"/>
      <c r="K24" s="189"/>
    </row>
    <row r="25" spans="1:20" ht="18.75" x14ac:dyDescent="0.3">
      <c r="A25" s="340" t="s">
        <v>15</v>
      </c>
      <c r="B25" s="341"/>
      <c r="C25" s="341"/>
      <c r="D25" s="341"/>
      <c r="E25" s="341"/>
      <c r="F25" s="341"/>
      <c r="G25" s="341"/>
      <c r="H25" s="342"/>
      <c r="I25" s="190"/>
      <c r="J25" s="190"/>
      <c r="K25" s="190"/>
    </row>
    <row r="26" spans="1:20" ht="18.75" x14ac:dyDescent="0.3">
      <c r="A26" s="191" t="s">
        <v>96</v>
      </c>
      <c r="B26" s="192"/>
      <c r="C26" s="192"/>
      <c r="D26" s="170"/>
      <c r="E26" s="170"/>
      <c r="F26" s="170"/>
      <c r="G26" s="170"/>
      <c r="H26" s="171"/>
      <c r="I26" s="193">
        <f>+I27+I34</f>
        <v>38936330</v>
      </c>
      <c r="J26" s="193">
        <f t="shared" ref="J26:K26" si="4">+J27+J34</f>
        <v>38936330</v>
      </c>
      <c r="K26" s="193">
        <f t="shared" si="4"/>
        <v>38936330</v>
      </c>
      <c r="M26" s="194"/>
    </row>
    <row r="27" spans="1:20" ht="18.75" x14ac:dyDescent="0.3">
      <c r="A27" s="169" t="s">
        <v>16</v>
      </c>
      <c r="B27" s="170"/>
      <c r="C27" s="170"/>
      <c r="D27" s="170"/>
      <c r="E27" s="170"/>
      <c r="F27" s="170"/>
      <c r="G27" s="170"/>
      <c r="H27" s="171"/>
      <c r="I27" s="195">
        <f>+I28+I29+I30+I31</f>
        <v>29537606</v>
      </c>
      <c r="J27" s="195">
        <f t="shared" ref="J27:K27" si="5">+J28+J29+J30+J31</f>
        <v>29537606</v>
      </c>
      <c r="K27" s="195">
        <f t="shared" si="5"/>
        <v>29537606</v>
      </c>
    </row>
    <row r="28" spans="1:20" ht="18.75" x14ac:dyDescent="0.3">
      <c r="A28" s="169" t="s">
        <v>17</v>
      </c>
      <c r="B28" s="170"/>
      <c r="C28" s="170"/>
      <c r="D28" s="170"/>
      <c r="E28" s="170"/>
      <c r="F28" s="170"/>
      <c r="G28" s="170"/>
      <c r="H28" s="171"/>
      <c r="I28" s="173">
        <f>26967515+300000-99189</f>
        <v>27168326</v>
      </c>
      <c r="J28" s="173">
        <f t="shared" ref="J28:K28" si="6">26967515+300000-99189</f>
        <v>27168326</v>
      </c>
      <c r="K28" s="173">
        <f t="shared" si="6"/>
        <v>27168326</v>
      </c>
      <c r="M28" s="173"/>
      <c r="N28" s="194"/>
      <c r="O28" s="196"/>
      <c r="P28" s="196"/>
      <c r="Q28" s="196"/>
      <c r="R28" s="194"/>
      <c r="T28" s="194"/>
    </row>
    <row r="29" spans="1:20" ht="18.75" x14ac:dyDescent="0.3">
      <c r="A29" s="169" t="s">
        <v>18</v>
      </c>
      <c r="B29" s="170"/>
      <c r="C29" s="170"/>
      <c r="D29" s="170"/>
      <c r="E29" s="170"/>
      <c r="F29" s="170"/>
      <c r="G29" s="170"/>
      <c r="H29" s="171"/>
      <c r="I29" s="173">
        <v>1658986</v>
      </c>
      <c r="J29" s="173">
        <v>1658986</v>
      </c>
      <c r="K29" s="173">
        <v>1658986</v>
      </c>
      <c r="M29" s="173"/>
      <c r="N29" s="194"/>
      <c r="O29" s="196"/>
      <c r="P29" s="196"/>
      <c r="Q29" s="196"/>
      <c r="R29" s="194"/>
    </row>
    <row r="30" spans="1:20" ht="18.75" x14ac:dyDescent="0.3">
      <c r="A30" s="169" t="s">
        <v>19</v>
      </c>
      <c r="B30" s="170"/>
      <c r="C30" s="170"/>
      <c r="D30" s="170"/>
      <c r="E30" s="170"/>
      <c r="F30" s="170"/>
      <c r="G30" s="170"/>
      <c r="H30" s="171"/>
      <c r="I30" s="173">
        <v>611105</v>
      </c>
      <c r="J30" s="173">
        <v>611105</v>
      </c>
      <c r="K30" s="173">
        <v>611105</v>
      </c>
      <c r="M30" s="173"/>
      <c r="N30" s="194"/>
      <c r="O30" s="196"/>
      <c r="P30" s="196"/>
      <c r="Q30" s="196"/>
      <c r="R30" s="194"/>
      <c r="T30" s="194"/>
    </row>
    <row r="31" spans="1:20" ht="18.75" x14ac:dyDescent="0.3">
      <c r="A31" s="169" t="s">
        <v>20</v>
      </c>
      <c r="B31" s="170"/>
      <c r="C31" s="170"/>
      <c r="D31" s="170"/>
      <c r="E31" s="170"/>
      <c r="F31" s="170"/>
      <c r="G31" s="170"/>
      <c r="H31" s="171"/>
      <c r="I31" s="197">
        <v>99189</v>
      </c>
      <c r="J31" s="197">
        <v>99189</v>
      </c>
      <c r="K31" s="197">
        <v>99189</v>
      </c>
      <c r="M31" s="197"/>
      <c r="N31" s="194"/>
      <c r="O31" s="196"/>
      <c r="P31" s="196"/>
      <c r="Q31" s="196"/>
      <c r="R31" s="194"/>
      <c r="T31" s="194"/>
    </row>
    <row r="32" spans="1:20" ht="18.75" x14ac:dyDescent="0.3">
      <c r="A32" s="169" t="s">
        <v>21</v>
      </c>
      <c r="B32" s="170"/>
      <c r="C32" s="170"/>
      <c r="D32" s="170"/>
      <c r="E32" s="170"/>
      <c r="F32" s="170"/>
      <c r="G32" s="170"/>
      <c r="H32" s="171"/>
      <c r="N32" s="194"/>
      <c r="O32" s="196"/>
      <c r="P32" s="196"/>
      <c r="Q32" s="196"/>
      <c r="R32" s="194"/>
      <c r="T32" s="194"/>
    </row>
    <row r="33" spans="1:20" ht="18.75" x14ac:dyDescent="0.3">
      <c r="A33" s="169"/>
      <c r="B33" s="170"/>
      <c r="C33" s="170"/>
      <c r="D33" s="170"/>
      <c r="E33" s="170"/>
      <c r="F33" s="170"/>
      <c r="G33" s="170"/>
      <c r="H33" s="171"/>
      <c r="I33" s="173"/>
      <c r="J33" s="173"/>
      <c r="K33" s="173"/>
      <c r="N33" s="194"/>
      <c r="O33" s="196"/>
      <c r="P33" s="196"/>
      <c r="Q33" s="196"/>
      <c r="R33" s="194"/>
      <c r="T33" s="194"/>
    </row>
    <row r="34" spans="1:20" ht="18.75" x14ac:dyDescent="0.3">
      <c r="A34" s="169" t="s">
        <v>22</v>
      </c>
      <c r="B34" s="170"/>
      <c r="C34" s="170"/>
      <c r="D34" s="170"/>
      <c r="E34" s="170"/>
      <c r="F34" s="170"/>
      <c r="G34" s="170"/>
      <c r="H34" s="171"/>
      <c r="I34" s="173">
        <f>9156524+242200</f>
        <v>9398724</v>
      </c>
      <c r="J34" s="173">
        <f t="shared" ref="J34:K34" si="7">9156524+242200</f>
        <v>9398724</v>
      </c>
      <c r="K34" s="173">
        <f t="shared" si="7"/>
        <v>9398724</v>
      </c>
      <c r="M34" s="177"/>
      <c r="N34" s="194"/>
      <c r="O34" s="196"/>
      <c r="P34" s="196"/>
      <c r="Q34" s="196"/>
      <c r="R34" s="194"/>
      <c r="T34" s="194"/>
    </row>
    <row r="35" spans="1:20" ht="18.75" x14ac:dyDescent="0.3">
      <c r="A35" s="349" t="s">
        <v>97</v>
      </c>
      <c r="B35" s="350"/>
      <c r="C35" s="350"/>
      <c r="D35" s="350"/>
      <c r="E35" s="350"/>
      <c r="F35" s="350"/>
      <c r="G35" s="350"/>
      <c r="H35" s="351"/>
      <c r="I35" s="195">
        <f>+I36+I37+I38+I39+I40+I41+I42+I43+I44+I45+I46+I47</f>
        <v>75090832</v>
      </c>
      <c r="J35" s="195">
        <f t="shared" ref="J35:K35" si="8">+J36+J37+J38+J39+J40+J41+J42+J43+J44+J45+J46+J47</f>
        <v>75014721</v>
      </c>
      <c r="K35" s="195">
        <f t="shared" si="8"/>
        <v>74829931</v>
      </c>
    </row>
    <row r="36" spans="1:20" ht="18.75" x14ac:dyDescent="0.3">
      <c r="A36" s="198" t="s">
        <v>23</v>
      </c>
      <c r="B36" s="199"/>
      <c r="C36" s="199"/>
      <c r="D36" s="199"/>
      <c r="E36" s="199"/>
      <c r="F36" s="199"/>
      <c r="G36" s="199"/>
      <c r="H36" s="171"/>
      <c r="I36" s="173">
        <v>26730381</v>
      </c>
      <c r="J36" s="173">
        <v>26730381</v>
      </c>
      <c r="K36" s="173">
        <v>26730381</v>
      </c>
      <c r="P36" s="196"/>
      <c r="Q36" s="196"/>
      <c r="R36" s="196"/>
      <c r="T36" s="194"/>
    </row>
    <row r="37" spans="1:20" ht="18.75" x14ac:dyDescent="0.3">
      <c r="A37" s="169" t="s">
        <v>24</v>
      </c>
      <c r="B37" s="170"/>
      <c r="C37" s="170"/>
      <c r="D37" s="170"/>
      <c r="E37" s="170"/>
      <c r="F37" s="170"/>
      <c r="G37" s="170"/>
      <c r="H37" s="171"/>
      <c r="I37" s="173">
        <v>11900901</v>
      </c>
      <c r="J37" s="173">
        <v>11900901</v>
      </c>
      <c r="K37" s="173">
        <v>11900901</v>
      </c>
    </row>
    <row r="38" spans="1:20" x14ac:dyDescent="0.35">
      <c r="A38" s="169" t="s">
        <v>25</v>
      </c>
      <c r="B38" s="170"/>
      <c r="C38" s="170"/>
      <c r="D38" s="170"/>
      <c r="E38" s="170"/>
      <c r="F38" s="170"/>
      <c r="G38" s="170"/>
      <c r="H38" s="171"/>
      <c r="I38" s="173">
        <v>13340440</v>
      </c>
      <c r="J38" s="173">
        <v>13319040</v>
      </c>
      <c r="K38" s="173">
        <v>13104000</v>
      </c>
    </row>
    <row r="39" spans="1:20" ht="18.75" x14ac:dyDescent="0.3">
      <c r="A39" s="169" t="s">
        <v>26</v>
      </c>
      <c r="B39" s="170"/>
      <c r="C39" s="170"/>
      <c r="D39" s="170"/>
      <c r="E39" s="170"/>
      <c r="F39" s="170"/>
      <c r="G39" s="170"/>
      <c r="H39" s="171"/>
      <c r="I39" s="175"/>
      <c r="J39" s="175"/>
      <c r="K39" s="175"/>
    </row>
    <row r="40" spans="1:20" ht="18.75" x14ac:dyDescent="0.3">
      <c r="A40" s="169" t="s">
        <v>27</v>
      </c>
      <c r="B40" s="170"/>
      <c r="C40" s="170"/>
      <c r="D40" s="170"/>
      <c r="E40" s="170"/>
      <c r="F40" s="170"/>
      <c r="G40" s="170"/>
      <c r="H40" s="171"/>
      <c r="I40" s="173">
        <v>271000</v>
      </c>
      <c r="J40" s="173">
        <v>271000</v>
      </c>
      <c r="K40" s="173">
        <v>271000</v>
      </c>
    </row>
    <row r="41" spans="1:20" ht="18.75" x14ac:dyDescent="0.3">
      <c r="A41" s="169" t="s">
        <v>28</v>
      </c>
      <c r="B41" s="170"/>
      <c r="C41" s="170"/>
      <c r="D41" s="170"/>
      <c r="E41" s="170"/>
      <c r="F41" s="170"/>
      <c r="G41" s="170"/>
      <c r="H41" s="171"/>
      <c r="I41" s="173"/>
      <c r="J41" s="173"/>
      <c r="K41" s="173"/>
    </row>
    <row r="42" spans="1:20" ht="18.75" x14ac:dyDescent="0.3">
      <c r="A42" s="169" t="s">
        <v>29</v>
      </c>
      <c r="B42" s="170"/>
      <c r="C42" s="170"/>
      <c r="D42" s="170"/>
      <c r="E42" s="170"/>
      <c r="F42" s="170"/>
      <c r="G42" s="170"/>
      <c r="H42" s="171"/>
      <c r="I42" s="173">
        <v>613000</v>
      </c>
      <c r="J42" s="173">
        <v>613000</v>
      </c>
      <c r="K42" s="173">
        <v>613000</v>
      </c>
    </row>
    <row r="43" spans="1:20" ht="18.75" x14ac:dyDescent="0.3">
      <c r="A43" s="169" t="s">
        <v>30</v>
      </c>
      <c r="B43" s="170"/>
      <c r="C43" s="170"/>
      <c r="D43" s="170"/>
      <c r="E43" s="170"/>
      <c r="F43" s="170"/>
      <c r="G43" s="170"/>
      <c r="H43" s="171"/>
      <c r="I43" s="173">
        <v>19607038</v>
      </c>
      <c r="J43" s="173">
        <v>19607288</v>
      </c>
      <c r="K43" s="173">
        <v>19637538</v>
      </c>
    </row>
    <row r="44" spans="1:20" ht="18.75" x14ac:dyDescent="0.3">
      <c r="A44" s="169" t="s">
        <v>31</v>
      </c>
      <c r="B44" s="170"/>
      <c r="C44" s="170"/>
      <c r="D44" s="170"/>
      <c r="E44" s="170"/>
      <c r="F44" s="170"/>
      <c r="G44" s="170"/>
      <c r="H44" s="171"/>
      <c r="I44" s="173">
        <v>688000</v>
      </c>
      <c r="J44" s="173">
        <v>688000</v>
      </c>
      <c r="K44" s="173">
        <v>688000</v>
      </c>
    </row>
    <row r="45" spans="1:20" ht="18.75" x14ac:dyDescent="0.3">
      <c r="A45" s="169" t="s">
        <v>32</v>
      </c>
      <c r="B45" s="170"/>
      <c r="C45" s="170"/>
      <c r="D45" s="170"/>
      <c r="E45" s="170"/>
      <c r="F45" s="170"/>
      <c r="G45" s="170"/>
      <c r="H45" s="171"/>
      <c r="I45" s="173"/>
      <c r="J45" s="173"/>
      <c r="K45" s="173"/>
    </row>
    <row r="46" spans="1:20" ht="18.75" x14ac:dyDescent="0.3">
      <c r="A46" s="169" t="s">
        <v>33</v>
      </c>
      <c r="B46" s="170"/>
      <c r="C46" s="170"/>
      <c r="D46" s="170"/>
      <c r="E46" s="170"/>
      <c r="F46" s="170"/>
      <c r="G46" s="170"/>
      <c r="H46" s="171"/>
      <c r="I46" s="173">
        <v>707072</v>
      </c>
      <c r="J46" s="173">
        <v>652111</v>
      </c>
      <c r="K46" s="173">
        <v>652111</v>
      </c>
    </row>
    <row r="47" spans="1:20" ht="18.75" x14ac:dyDescent="0.3">
      <c r="A47" s="169" t="s">
        <v>34</v>
      </c>
      <c r="B47" s="170"/>
      <c r="C47" s="170"/>
      <c r="D47" s="170"/>
      <c r="E47" s="170"/>
      <c r="F47" s="170"/>
      <c r="G47" s="170"/>
      <c r="H47" s="171"/>
      <c r="I47" s="173">
        <v>1233000</v>
      </c>
      <c r="J47" s="173">
        <v>1233000</v>
      </c>
      <c r="K47" s="173">
        <v>1233000</v>
      </c>
    </row>
    <row r="48" spans="1:20" ht="18.75" x14ac:dyDescent="0.3">
      <c r="A48" s="336" t="s">
        <v>35</v>
      </c>
      <c r="B48" s="337"/>
      <c r="C48" s="337"/>
      <c r="D48" s="338"/>
      <c r="E48" s="338"/>
      <c r="F48" s="338"/>
      <c r="G48" s="338"/>
      <c r="H48" s="180"/>
      <c r="I48" s="200">
        <f>+I49+I50+I51+I52</f>
        <v>10329199</v>
      </c>
      <c r="J48" s="200">
        <f t="shared" ref="J48:K48" si="9">+J49+J50+J51+J52</f>
        <v>10329199</v>
      </c>
      <c r="K48" s="200">
        <f t="shared" si="9"/>
        <v>10329199</v>
      </c>
    </row>
    <row r="49" spans="1:16" ht="18.75" x14ac:dyDescent="0.3">
      <c r="A49" s="169" t="s">
        <v>36</v>
      </c>
      <c r="B49" s="170"/>
      <c r="C49" s="170"/>
      <c r="D49" s="170"/>
      <c r="E49" s="170"/>
      <c r="F49" s="170"/>
      <c r="G49" s="170"/>
      <c r="H49" s="180"/>
      <c r="I49" s="165">
        <f>28080+18914</f>
        <v>46994</v>
      </c>
      <c r="J49" s="165">
        <f t="shared" ref="J49:K49" si="10">28080+18914</f>
        <v>46994</v>
      </c>
      <c r="K49" s="165">
        <f t="shared" si="10"/>
        <v>46994</v>
      </c>
    </row>
    <row r="50" spans="1:16" ht="18.75" x14ac:dyDescent="0.3">
      <c r="A50" s="169" t="s">
        <v>37</v>
      </c>
      <c r="B50" s="170"/>
      <c r="C50" s="170"/>
      <c r="D50" s="170"/>
      <c r="E50" s="170"/>
      <c r="F50" s="170"/>
      <c r="G50" s="170"/>
      <c r="H50" s="180"/>
      <c r="I50" s="165">
        <v>10282205</v>
      </c>
      <c r="J50" s="165">
        <v>10282205</v>
      </c>
      <c r="K50" s="165">
        <v>10282205</v>
      </c>
    </row>
    <row r="51" spans="1:16" ht="18.75" x14ac:dyDescent="0.3">
      <c r="A51" s="169" t="s">
        <v>38</v>
      </c>
      <c r="B51" s="170"/>
      <c r="C51" s="170"/>
      <c r="D51" s="170"/>
      <c r="E51" s="170"/>
      <c r="F51" s="170"/>
      <c r="G51" s="170"/>
      <c r="H51" s="180"/>
      <c r="I51" s="165"/>
      <c r="J51" s="165"/>
      <c r="K51" s="165"/>
    </row>
    <row r="52" spans="1:16" x14ac:dyDescent="0.35">
      <c r="A52" s="169" t="s">
        <v>39</v>
      </c>
      <c r="B52" s="170"/>
      <c r="C52" s="170"/>
      <c r="D52" s="170"/>
      <c r="E52" s="170"/>
      <c r="F52" s="170"/>
      <c r="G52" s="170"/>
      <c r="H52" s="180"/>
      <c r="I52" s="165"/>
      <c r="J52" s="165"/>
      <c r="K52" s="165"/>
    </row>
    <row r="53" spans="1:16" ht="18.75" x14ac:dyDescent="0.3">
      <c r="A53" s="336" t="s">
        <v>98</v>
      </c>
      <c r="B53" s="337"/>
      <c r="C53" s="337"/>
      <c r="D53" s="337"/>
      <c r="E53" s="337"/>
      <c r="F53" s="337"/>
      <c r="G53" s="337"/>
      <c r="H53" s="339"/>
      <c r="I53" s="200">
        <v>1750000</v>
      </c>
      <c r="J53" s="200">
        <v>1750000</v>
      </c>
      <c r="K53" s="200">
        <v>1750000</v>
      </c>
    </row>
    <row r="54" spans="1:16" ht="18.75" x14ac:dyDescent="0.3">
      <c r="A54" s="336" t="s">
        <v>99</v>
      </c>
      <c r="B54" s="337"/>
      <c r="C54" s="337"/>
      <c r="D54" s="337"/>
      <c r="E54" s="337"/>
      <c r="F54" s="337"/>
      <c r="G54" s="337"/>
      <c r="H54" s="339"/>
      <c r="I54" s="200">
        <f>1125113+50000</f>
        <v>1175113</v>
      </c>
      <c r="J54" s="200">
        <f>1149513+50000</f>
        <v>1199513</v>
      </c>
      <c r="K54" s="200">
        <f>1177113+50000</f>
        <v>1227113</v>
      </c>
    </row>
    <row r="55" spans="1:16" ht="18.75" x14ac:dyDescent="0.3">
      <c r="A55" s="340" t="s">
        <v>40</v>
      </c>
      <c r="B55" s="341"/>
      <c r="C55" s="341"/>
      <c r="D55" s="341"/>
      <c r="E55" s="341"/>
      <c r="F55" s="341"/>
      <c r="G55" s="341"/>
      <c r="H55" s="342"/>
      <c r="I55" s="190">
        <f>+I26+I35+I48+I53+I54</f>
        <v>127281474</v>
      </c>
      <c r="J55" s="190">
        <f t="shared" ref="J55:K55" si="11">+J26+J35+J48+J53+J54</f>
        <v>127229763</v>
      </c>
      <c r="K55" s="190">
        <f t="shared" si="11"/>
        <v>127072573</v>
      </c>
      <c r="M55" s="177"/>
    </row>
    <row r="56" spans="1:16" ht="18.75" x14ac:dyDescent="0.3">
      <c r="A56" s="201"/>
      <c r="B56" s="202"/>
      <c r="C56" s="202"/>
      <c r="D56" s="202"/>
      <c r="E56" s="202"/>
      <c r="F56" s="202"/>
      <c r="G56" s="202"/>
      <c r="H56" s="203"/>
      <c r="I56" s="166"/>
      <c r="J56" s="166"/>
      <c r="K56" s="166"/>
    </row>
    <row r="57" spans="1:16" ht="18.75" x14ac:dyDescent="0.3">
      <c r="A57" s="343" t="s">
        <v>41</v>
      </c>
      <c r="B57" s="344"/>
      <c r="C57" s="344"/>
      <c r="D57" s="344"/>
      <c r="E57" s="344"/>
      <c r="F57" s="344"/>
      <c r="G57" s="344"/>
      <c r="H57" s="345"/>
      <c r="I57" s="204">
        <f>+I23-I55</f>
        <v>-2828280</v>
      </c>
      <c r="J57" s="204">
        <f t="shared" ref="J57:K57" si="12">+J23-J55</f>
        <v>-2797929</v>
      </c>
      <c r="K57" s="204">
        <f t="shared" si="12"/>
        <v>-2864240</v>
      </c>
      <c r="M57" s="177"/>
    </row>
    <row r="58" spans="1:16" ht="18.75" x14ac:dyDescent="0.3">
      <c r="A58" s="188"/>
      <c r="B58" s="164"/>
      <c r="C58" s="164"/>
      <c r="D58" s="164"/>
      <c r="E58" s="164"/>
      <c r="F58" s="164"/>
      <c r="G58" s="164"/>
      <c r="H58" s="171"/>
      <c r="I58" s="165"/>
      <c r="J58" s="165"/>
      <c r="K58" s="165"/>
    </row>
    <row r="59" spans="1:16" ht="18.75" x14ac:dyDescent="0.3">
      <c r="A59" s="340" t="s">
        <v>42</v>
      </c>
      <c r="B59" s="341"/>
      <c r="C59" s="341"/>
      <c r="D59" s="341"/>
      <c r="E59" s="341"/>
      <c r="F59" s="341"/>
      <c r="G59" s="341"/>
      <c r="H59" s="342"/>
      <c r="I59" s="205">
        <f>+I60-I61</f>
        <v>-153919</v>
      </c>
      <c r="J59" s="205">
        <f t="shared" ref="J59:K59" si="13">+J60-J61</f>
        <v>-142227</v>
      </c>
      <c r="K59" s="205">
        <f t="shared" si="13"/>
        <v>-131640</v>
      </c>
      <c r="M59" s="177"/>
    </row>
    <row r="60" spans="1:16" ht="18.75" x14ac:dyDescent="0.3">
      <c r="A60" s="198" t="s">
        <v>100</v>
      </c>
      <c r="B60" s="199"/>
      <c r="C60" s="199"/>
      <c r="D60" s="199"/>
      <c r="E60" s="199"/>
      <c r="F60" s="199"/>
      <c r="G60" s="199"/>
      <c r="H60" s="206"/>
      <c r="I60" s="165"/>
      <c r="J60" s="165"/>
      <c r="K60" s="165"/>
    </row>
    <row r="61" spans="1:16" ht="18.75" x14ac:dyDescent="0.3">
      <c r="A61" s="169" t="s">
        <v>44</v>
      </c>
      <c r="B61" s="170"/>
      <c r="C61" s="170"/>
      <c r="D61" s="170"/>
      <c r="E61" s="170"/>
      <c r="F61" s="170"/>
      <c r="G61" s="170"/>
      <c r="H61" s="180"/>
      <c r="I61" s="207">
        <v>153919</v>
      </c>
      <c r="J61" s="207">
        <v>142227</v>
      </c>
      <c r="K61" s="207">
        <v>131640</v>
      </c>
      <c r="P61" s="208"/>
    </row>
    <row r="62" spans="1:16" ht="18.75" x14ac:dyDescent="0.3">
      <c r="A62" s="169" t="s">
        <v>45</v>
      </c>
      <c r="B62" s="170"/>
      <c r="C62" s="170"/>
      <c r="D62" s="170"/>
      <c r="E62" s="170"/>
      <c r="F62" s="170"/>
      <c r="G62" s="170"/>
      <c r="H62" s="180"/>
      <c r="I62" s="207"/>
      <c r="J62" s="207"/>
      <c r="K62" s="207"/>
    </row>
    <row r="63" spans="1:16" x14ac:dyDescent="0.35">
      <c r="A63" s="340" t="s">
        <v>46</v>
      </c>
      <c r="B63" s="341"/>
      <c r="C63" s="341"/>
      <c r="D63" s="341"/>
      <c r="E63" s="341"/>
      <c r="F63" s="341"/>
      <c r="G63" s="341"/>
      <c r="H63" s="342"/>
      <c r="I63" s="205"/>
      <c r="J63" s="205"/>
      <c r="K63" s="205"/>
    </row>
    <row r="64" spans="1:16" ht="18.75" x14ac:dyDescent="0.3">
      <c r="A64" s="198" t="s">
        <v>47</v>
      </c>
      <c r="B64" s="199"/>
      <c r="C64" s="199"/>
      <c r="D64" s="199"/>
      <c r="E64" s="199"/>
      <c r="F64" s="199"/>
      <c r="G64" s="199"/>
      <c r="H64" s="206"/>
      <c r="I64" s="207"/>
      <c r="J64" s="207"/>
      <c r="K64" s="207"/>
    </row>
    <row r="65" spans="1:17" ht="18.75" x14ac:dyDescent="0.3">
      <c r="A65" s="169" t="s">
        <v>48</v>
      </c>
      <c r="B65" s="170"/>
      <c r="C65" s="170"/>
      <c r="D65" s="170"/>
      <c r="E65" s="170"/>
      <c r="F65" s="170"/>
      <c r="G65" s="170"/>
      <c r="H65" s="180"/>
      <c r="I65" s="207"/>
      <c r="J65" s="207"/>
      <c r="K65" s="207"/>
    </row>
    <row r="66" spans="1:17" ht="18.75" x14ac:dyDescent="0.3">
      <c r="A66" s="340" t="s">
        <v>49</v>
      </c>
      <c r="B66" s="341"/>
      <c r="C66" s="341"/>
      <c r="D66" s="341"/>
      <c r="E66" s="341"/>
      <c r="F66" s="341"/>
      <c r="G66" s="341"/>
      <c r="H66" s="342"/>
      <c r="I66" s="205"/>
      <c r="J66" s="205"/>
      <c r="K66" s="205"/>
    </row>
    <row r="67" spans="1:17" ht="18.75" x14ac:dyDescent="0.3">
      <c r="A67" s="201" t="s">
        <v>50</v>
      </c>
      <c r="B67" s="170"/>
      <c r="C67" s="170"/>
      <c r="D67" s="170"/>
      <c r="E67" s="170"/>
      <c r="F67" s="170"/>
      <c r="G67" s="170"/>
      <c r="H67" s="180"/>
      <c r="I67" s="207"/>
      <c r="J67" s="207"/>
      <c r="K67" s="207"/>
    </row>
    <row r="68" spans="1:17" ht="18.75" x14ac:dyDescent="0.3">
      <c r="A68" s="201" t="s">
        <v>51</v>
      </c>
      <c r="B68" s="170"/>
      <c r="C68" s="170"/>
      <c r="D68" s="170"/>
      <c r="E68" s="170"/>
      <c r="F68" s="170"/>
      <c r="G68" s="170"/>
      <c r="H68" s="180"/>
      <c r="I68" s="207"/>
      <c r="J68" s="207"/>
      <c r="K68" s="207"/>
    </row>
    <row r="69" spans="1:17" ht="18.75" x14ac:dyDescent="0.3">
      <c r="A69" s="340" t="s">
        <v>52</v>
      </c>
      <c r="B69" s="341"/>
      <c r="C69" s="341"/>
      <c r="D69" s="341"/>
      <c r="E69" s="341"/>
      <c r="F69" s="341"/>
      <c r="G69" s="341"/>
      <c r="H69" s="342"/>
      <c r="I69" s="183">
        <f>50000+778305+51944+141014+2292239-1</f>
        <v>3313501</v>
      </c>
      <c r="J69" s="183">
        <f>50000+778305+51944+141014+2292239-1</f>
        <v>3313501</v>
      </c>
      <c r="K69" s="183">
        <f>50000+778305+51944+141014+2292239-1</f>
        <v>3313501</v>
      </c>
      <c r="M69" s="177"/>
      <c r="O69" s="181"/>
      <c r="P69" s="181"/>
      <c r="Q69" s="181"/>
    </row>
    <row r="70" spans="1:17" ht="18.75" x14ac:dyDescent="0.3">
      <c r="A70" s="191"/>
      <c r="B70" s="192"/>
      <c r="C70" s="192"/>
      <c r="D70" s="192"/>
      <c r="E70" s="192"/>
      <c r="F70" s="192"/>
      <c r="G70" s="192"/>
      <c r="H70" s="209"/>
      <c r="I70" s="200"/>
      <c r="J70" s="200"/>
      <c r="K70" s="200"/>
    </row>
    <row r="71" spans="1:17" ht="18.75" x14ac:dyDescent="0.3">
      <c r="A71" s="340" t="s">
        <v>53</v>
      </c>
      <c r="B71" s="341"/>
      <c r="C71" s="341"/>
      <c r="D71" s="341"/>
      <c r="E71" s="341"/>
      <c r="F71" s="341"/>
      <c r="G71" s="341"/>
      <c r="H71" s="342"/>
      <c r="I71" s="190">
        <f>+I57+I59+I63+I66-I69</f>
        <v>-6295700</v>
      </c>
      <c r="J71" s="190">
        <f t="shared" ref="J71:K71" si="14">J57+J59+J63+J66-J69</f>
        <v>-6253657</v>
      </c>
      <c r="K71" s="190">
        <f t="shared" si="14"/>
        <v>-6309381</v>
      </c>
      <c r="M71" s="177"/>
      <c r="O71" s="181"/>
      <c r="P71" s="181"/>
      <c r="Q71" s="181"/>
    </row>
    <row r="72" spans="1:17" ht="25.5" customHeight="1" x14ac:dyDescent="0.35">
      <c r="A72" s="346" t="s">
        <v>54</v>
      </c>
      <c r="B72" s="347"/>
      <c r="C72" s="347"/>
      <c r="D72" s="347"/>
      <c r="E72" s="347"/>
      <c r="F72" s="347"/>
      <c r="G72" s="347"/>
      <c r="H72" s="348"/>
      <c r="I72" s="195">
        <f>-I71</f>
        <v>6295700</v>
      </c>
      <c r="J72" s="195">
        <f t="shared" ref="J72:K72" si="15">-J71</f>
        <v>6253657</v>
      </c>
      <c r="K72" s="195">
        <f t="shared" si="15"/>
        <v>6309381</v>
      </c>
      <c r="P72" s="181"/>
    </row>
    <row r="73" spans="1:17" ht="19.5" thickBot="1" x14ac:dyDescent="0.35">
      <c r="A73" s="210"/>
      <c r="B73" s="211"/>
      <c r="C73" s="211"/>
      <c r="D73" s="211"/>
      <c r="E73" s="211"/>
      <c r="F73" s="211"/>
      <c r="G73" s="211"/>
      <c r="H73" s="212"/>
      <c r="I73" s="213"/>
      <c r="J73" s="213"/>
      <c r="K73" s="213"/>
    </row>
    <row r="74" spans="1:17" ht="18.75" x14ac:dyDescent="0.3">
      <c r="A74" s="333" t="s">
        <v>55</v>
      </c>
      <c r="B74" s="334"/>
      <c r="C74" s="334"/>
      <c r="D74" s="334"/>
      <c r="E74" s="334"/>
      <c r="F74" s="334"/>
      <c r="G74" s="334"/>
      <c r="H74" s="335"/>
      <c r="I74" s="214">
        <f>+I71+I72</f>
        <v>0</v>
      </c>
      <c r="J74" s="214">
        <f>+J71+J72</f>
        <v>0</v>
      </c>
      <c r="K74" s="214">
        <f>+K71+K72</f>
        <v>0</v>
      </c>
      <c r="P74" s="181"/>
    </row>
    <row r="111" ht="12.75" customHeight="1" x14ac:dyDescent="0.35"/>
  </sheetData>
  <mergeCells count="24">
    <mergeCell ref="A35:H35"/>
    <mergeCell ref="A1:K1"/>
    <mergeCell ref="A3:H3"/>
    <mergeCell ref="A4:H4"/>
    <mergeCell ref="A8:H8"/>
    <mergeCell ref="A16:H16"/>
    <mergeCell ref="A17:H17"/>
    <mergeCell ref="A18:H18"/>
    <mergeCell ref="A21:H21"/>
    <mergeCell ref="A22:H22"/>
    <mergeCell ref="A23:H23"/>
    <mergeCell ref="A25:H25"/>
    <mergeCell ref="A74:H74"/>
    <mergeCell ref="A48:G48"/>
    <mergeCell ref="A53:H53"/>
    <mergeCell ref="A54:H54"/>
    <mergeCell ref="A55:H55"/>
    <mergeCell ref="A57:H57"/>
    <mergeCell ref="A59:H59"/>
    <mergeCell ref="A63:H63"/>
    <mergeCell ref="A66:H66"/>
    <mergeCell ref="A69:H69"/>
    <mergeCell ref="A71:H71"/>
    <mergeCell ref="A72:H72"/>
  </mergeCells>
  <pageMargins left="0.70866141732283472" right="0.51181102362204722" top="0.74803149606299213" bottom="0.74803149606299213" header="0.31496062992125984" footer="0.31496062992125984"/>
  <pageSetup paperSize="9" scale="70" fitToHeight="0" orientation="portrait" r:id="rId1"/>
  <rowBreaks count="1" manualBreakCount="1">
    <brk id="74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zoomScaleNormal="100" workbookViewId="0">
      <selection sqref="A1:AO30"/>
    </sheetView>
  </sheetViews>
  <sheetFormatPr defaultRowHeight="13.2" x14ac:dyDescent="0.25"/>
  <cols>
    <col min="1" max="2" width="9.109375" style="1"/>
    <col min="3" max="3" width="9.109375" style="1" customWidth="1"/>
    <col min="4" max="4" width="7.6640625" style="1" customWidth="1"/>
    <col min="5" max="5" width="0" style="1" hidden="1" customWidth="1"/>
    <col min="6" max="6" width="8" style="1" hidden="1" customWidth="1"/>
    <col min="7" max="8" width="0" style="1" hidden="1" customWidth="1"/>
    <col min="9" max="9" width="12.88671875" style="1" customWidth="1"/>
    <col min="10" max="10" width="12.33203125" style="1" customWidth="1"/>
    <col min="11" max="11" width="9.109375" style="1"/>
    <col min="12" max="12" width="5.88671875" style="1" hidden="1" customWidth="1"/>
    <col min="13" max="18" width="0" style="1" hidden="1" customWidth="1"/>
    <col min="19" max="19" width="10" style="1" customWidth="1"/>
    <col min="20" max="30" width="0" style="1" hidden="1" customWidth="1"/>
    <col min="31" max="31" width="12.44140625" style="1" customWidth="1"/>
    <col min="32" max="32" width="11.6640625" style="1" bestFit="1" customWidth="1"/>
    <col min="33" max="33" width="11.88671875" style="1" customWidth="1"/>
    <col min="34" max="34" width="10.109375" style="1" customWidth="1"/>
    <col min="35" max="35" width="9.88671875" style="1" customWidth="1"/>
    <col min="36" max="36" width="13" style="1" customWidth="1"/>
    <col min="37" max="37" width="12.88671875" style="1" customWidth="1"/>
    <col min="38" max="38" width="13" style="1" customWidth="1"/>
    <col min="39" max="39" width="8.33203125" style="1" customWidth="1"/>
    <col min="40" max="40" width="8.44140625" style="1" customWidth="1"/>
    <col min="41" max="41" width="11.88671875" style="1" customWidth="1"/>
    <col min="42" max="258" width="9.109375" style="1"/>
    <col min="259" max="259" width="9.109375" style="1" customWidth="1"/>
    <col min="260" max="260" width="7.6640625" style="1" customWidth="1"/>
    <col min="261" max="264" width="0" style="1" hidden="1" customWidth="1"/>
    <col min="265" max="265" width="7.88671875" style="1" customWidth="1"/>
    <col min="266" max="266" width="9.109375" style="1" customWidth="1"/>
    <col min="267" max="267" width="9.109375" style="1"/>
    <col min="268" max="274" width="0" style="1" hidden="1" customWidth="1"/>
    <col min="275" max="275" width="10" style="1" customWidth="1"/>
    <col min="276" max="286" width="0" style="1" hidden="1" customWidth="1"/>
    <col min="287" max="287" width="8.88671875" style="1" customWidth="1"/>
    <col min="288" max="288" width="9.109375" style="1"/>
    <col min="289" max="289" width="9.5546875" style="1" customWidth="1"/>
    <col min="290" max="290" width="10.109375" style="1" customWidth="1"/>
    <col min="291" max="291" width="9.88671875" style="1" customWidth="1"/>
    <col min="292" max="292" width="9" style="1" customWidth="1"/>
    <col min="293" max="293" width="9.88671875" style="1" customWidth="1"/>
    <col min="294" max="294" width="9.6640625" style="1" customWidth="1"/>
    <col min="295" max="295" width="8.33203125" style="1" customWidth="1"/>
    <col min="296" max="296" width="8.44140625" style="1" customWidth="1"/>
    <col min="297" max="297" width="11.88671875" style="1" customWidth="1"/>
    <col min="298" max="514" width="9.109375" style="1"/>
    <col min="515" max="515" width="9.109375" style="1" customWidth="1"/>
    <col min="516" max="516" width="7.6640625" style="1" customWidth="1"/>
    <col min="517" max="520" width="0" style="1" hidden="1" customWidth="1"/>
    <col min="521" max="521" width="7.88671875" style="1" customWidth="1"/>
    <col min="522" max="522" width="9.109375" style="1" customWidth="1"/>
    <col min="523" max="523" width="9.109375" style="1"/>
    <col min="524" max="530" width="0" style="1" hidden="1" customWidth="1"/>
    <col min="531" max="531" width="10" style="1" customWidth="1"/>
    <col min="532" max="542" width="0" style="1" hidden="1" customWidth="1"/>
    <col min="543" max="543" width="8.88671875" style="1" customWidth="1"/>
    <col min="544" max="544" width="9.109375" style="1"/>
    <col min="545" max="545" width="9.5546875" style="1" customWidth="1"/>
    <col min="546" max="546" width="10.109375" style="1" customWidth="1"/>
    <col min="547" max="547" width="9.88671875" style="1" customWidth="1"/>
    <col min="548" max="548" width="9" style="1" customWidth="1"/>
    <col min="549" max="549" width="9.88671875" style="1" customWidth="1"/>
    <col min="550" max="550" width="9.6640625" style="1" customWidth="1"/>
    <col min="551" max="551" width="8.33203125" style="1" customWidth="1"/>
    <col min="552" max="552" width="8.44140625" style="1" customWidth="1"/>
    <col min="553" max="553" width="11.88671875" style="1" customWidth="1"/>
    <col min="554" max="770" width="9.109375" style="1"/>
    <col min="771" max="771" width="9.109375" style="1" customWidth="1"/>
    <col min="772" max="772" width="7.6640625" style="1" customWidth="1"/>
    <col min="773" max="776" width="0" style="1" hidden="1" customWidth="1"/>
    <col min="777" max="777" width="7.88671875" style="1" customWidth="1"/>
    <col min="778" max="778" width="9.109375" style="1" customWidth="1"/>
    <col min="779" max="779" width="9.109375" style="1"/>
    <col min="780" max="786" width="0" style="1" hidden="1" customWidth="1"/>
    <col min="787" max="787" width="10" style="1" customWidth="1"/>
    <col min="788" max="798" width="0" style="1" hidden="1" customWidth="1"/>
    <col min="799" max="799" width="8.88671875" style="1" customWidth="1"/>
    <col min="800" max="800" width="9.109375" style="1"/>
    <col min="801" max="801" width="9.5546875" style="1" customWidth="1"/>
    <col min="802" max="802" width="10.109375" style="1" customWidth="1"/>
    <col min="803" max="803" width="9.88671875" style="1" customWidth="1"/>
    <col min="804" max="804" width="9" style="1" customWidth="1"/>
    <col min="805" max="805" width="9.88671875" style="1" customWidth="1"/>
    <col min="806" max="806" width="9.6640625" style="1" customWidth="1"/>
    <col min="807" max="807" width="8.33203125" style="1" customWidth="1"/>
    <col min="808" max="808" width="8.44140625" style="1" customWidth="1"/>
    <col min="809" max="809" width="11.88671875" style="1" customWidth="1"/>
    <col min="810" max="1026" width="9.109375" style="1"/>
    <col min="1027" max="1027" width="9.109375" style="1" customWidth="1"/>
    <col min="1028" max="1028" width="7.6640625" style="1" customWidth="1"/>
    <col min="1029" max="1032" width="0" style="1" hidden="1" customWidth="1"/>
    <col min="1033" max="1033" width="7.88671875" style="1" customWidth="1"/>
    <col min="1034" max="1034" width="9.109375" style="1" customWidth="1"/>
    <col min="1035" max="1035" width="9.109375" style="1"/>
    <col min="1036" max="1042" width="0" style="1" hidden="1" customWidth="1"/>
    <col min="1043" max="1043" width="10" style="1" customWidth="1"/>
    <col min="1044" max="1054" width="0" style="1" hidden="1" customWidth="1"/>
    <col min="1055" max="1055" width="8.88671875" style="1" customWidth="1"/>
    <col min="1056" max="1056" width="9.109375" style="1"/>
    <col min="1057" max="1057" width="9.5546875" style="1" customWidth="1"/>
    <col min="1058" max="1058" width="10.109375" style="1" customWidth="1"/>
    <col min="1059" max="1059" width="9.88671875" style="1" customWidth="1"/>
    <col min="1060" max="1060" width="9" style="1" customWidth="1"/>
    <col min="1061" max="1061" width="9.88671875" style="1" customWidth="1"/>
    <col min="1062" max="1062" width="9.6640625" style="1" customWidth="1"/>
    <col min="1063" max="1063" width="8.33203125" style="1" customWidth="1"/>
    <col min="1064" max="1064" width="8.44140625" style="1" customWidth="1"/>
    <col min="1065" max="1065" width="11.88671875" style="1" customWidth="1"/>
    <col min="1066" max="1282" width="9.109375" style="1"/>
    <col min="1283" max="1283" width="9.109375" style="1" customWidth="1"/>
    <col min="1284" max="1284" width="7.6640625" style="1" customWidth="1"/>
    <col min="1285" max="1288" width="0" style="1" hidden="1" customWidth="1"/>
    <col min="1289" max="1289" width="7.88671875" style="1" customWidth="1"/>
    <col min="1290" max="1290" width="9.109375" style="1" customWidth="1"/>
    <col min="1291" max="1291" width="9.109375" style="1"/>
    <col min="1292" max="1298" width="0" style="1" hidden="1" customWidth="1"/>
    <col min="1299" max="1299" width="10" style="1" customWidth="1"/>
    <col min="1300" max="1310" width="0" style="1" hidden="1" customWidth="1"/>
    <col min="1311" max="1311" width="8.88671875" style="1" customWidth="1"/>
    <col min="1312" max="1312" width="9.109375" style="1"/>
    <col min="1313" max="1313" width="9.5546875" style="1" customWidth="1"/>
    <col min="1314" max="1314" width="10.109375" style="1" customWidth="1"/>
    <col min="1315" max="1315" width="9.88671875" style="1" customWidth="1"/>
    <col min="1316" max="1316" width="9" style="1" customWidth="1"/>
    <col min="1317" max="1317" width="9.88671875" style="1" customWidth="1"/>
    <col min="1318" max="1318" width="9.6640625" style="1" customWidth="1"/>
    <col min="1319" max="1319" width="8.33203125" style="1" customWidth="1"/>
    <col min="1320" max="1320" width="8.44140625" style="1" customWidth="1"/>
    <col min="1321" max="1321" width="11.88671875" style="1" customWidth="1"/>
    <col min="1322" max="1538" width="9.109375" style="1"/>
    <col min="1539" max="1539" width="9.109375" style="1" customWidth="1"/>
    <col min="1540" max="1540" width="7.6640625" style="1" customWidth="1"/>
    <col min="1541" max="1544" width="0" style="1" hidden="1" customWidth="1"/>
    <col min="1545" max="1545" width="7.88671875" style="1" customWidth="1"/>
    <col min="1546" max="1546" width="9.109375" style="1" customWidth="1"/>
    <col min="1547" max="1547" width="9.109375" style="1"/>
    <col min="1548" max="1554" width="0" style="1" hidden="1" customWidth="1"/>
    <col min="1555" max="1555" width="10" style="1" customWidth="1"/>
    <col min="1556" max="1566" width="0" style="1" hidden="1" customWidth="1"/>
    <col min="1567" max="1567" width="8.88671875" style="1" customWidth="1"/>
    <col min="1568" max="1568" width="9.109375" style="1"/>
    <col min="1569" max="1569" width="9.5546875" style="1" customWidth="1"/>
    <col min="1570" max="1570" width="10.109375" style="1" customWidth="1"/>
    <col min="1571" max="1571" width="9.88671875" style="1" customWidth="1"/>
    <col min="1572" max="1572" width="9" style="1" customWidth="1"/>
    <col min="1573" max="1573" width="9.88671875" style="1" customWidth="1"/>
    <col min="1574" max="1574" width="9.6640625" style="1" customWidth="1"/>
    <col min="1575" max="1575" width="8.33203125" style="1" customWidth="1"/>
    <col min="1576" max="1576" width="8.44140625" style="1" customWidth="1"/>
    <col min="1577" max="1577" width="11.88671875" style="1" customWidth="1"/>
    <col min="1578" max="1794" width="9.109375" style="1"/>
    <col min="1795" max="1795" width="9.109375" style="1" customWidth="1"/>
    <col min="1796" max="1796" width="7.6640625" style="1" customWidth="1"/>
    <col min="1797" max="1800" width="0" style="1" hidden="1" customWidth="1"/>
    <col min="1801" max="1801" width="7.88671875" style="1" customWidth="1"/>
    <col min="1802" max="1802" width="9.109375" style="1" customWidth="1"/>
    <col min="1803" max="1803" width="9.109375" style="1"/>
    <col min="1804" max="1810" width="0" style="1" hidden="1" customWidth="1"/>
    <col min="1811" max="1811" width="10" style="1" customWidth="1"/>
    <col min="1812" max="1822" width="0" style="1" hidden="1" customWidth="1"/>
    <col min="1823" max="1823" width="8.88671875" style="1" customWidth="1"/>
    <col min="1824" max="1824" width="9.109375" style="1"/>
    <col min="1825" max="1825" width="9.5546875" style="1" customWidth="1"/>
    <col min="1826" max="1826" width="10.109375" style="1" customWidth="1"/>
    <col min="1827" max="1827" width="9.88671875" style="1" customWidth="1"/>
    <col min="1828" max="1828" width="9" style="1" customWidth="1"/>
    <col min="1829" max="1829" width="9.88671875" style="1" customWidth="1"/>
    <col min="1830" max="1830" width="9.6640625" style="1" customWidth="1"/>
    <col min="1831" max="1831" width="8.33203125" style="1" customWidth="1"/>
    <col min="1832" max="1832" width="8.44140625" style="1" customWidth="1"/>
    <col min="1833" max="1833" width="11.88671875" style="1" customWidth="1"/>
    <col min="1834" max="2050" width="9.109375" style="1"/>
    <col min="2051" max="2051" width="9.109375" style="1" customWidth="1"/>
    <col min="2052" max="2052" width="7.6640625" style="1" customWidth="1"/>
    <col min="2053" max="2056" width="0" style="1" hidden="1" customWidth="1"/>
    <col min="2057" max="2057" width="7.88671875" style="1" customWidth="1"/>
    <col min="2058" max="2058" width="9.109375" style="1" customWidth="1"/>
    <col min="2059" max="2059" width="9.109375" style="1"/>
    <col min="2060" max="2066" width="0" style="1" hidden="1" customWidth="1"/>
    <col min="2067" max="2067" width="10" style="1" customWidth="1"/>
    <col min="2068" max="2078" width="0" style="1" hidden="1" customWidth="1"/>
    <col min="2079" max="2079" width="8.88671875" style="1" customWidth="1"/>
    <col min="2080" max="2080" width="9.109375" style="1"/>
    <col min="2081" max="2081" width="9.5546875" style="1" customWidth="1"/>
    <col min="2082" max="2082" width="10.109375" style="1" customWidth="1"/>
    <col min="2083" max="2083" width="9.88671875" style="1" customWidth="1"/>
    <col min="2084" max="2084" width="9" style="1" customWidth="1"/>
    <col min="2085" max="2085" width="9.88671875" style="1" customWidth="1"/>
    <col min="2086" max="2086" width="9.6640625" style="1" customWidth="1"/>
    <col min="2087" max="2087" width="8.33203125" style="1" customWidth="1"/>
    <col min="2088" max="2088" width="8.44140625" style="1" customWidth="1"/>
    <col min="2089" max="2089" width="11.88671875" style="1" customWidth="1"/>
    <col min="2090" max="2306" width="9.109375" style="1"/>
    <col min="2307" max="2307" width="9.109375" style="1" customWidth="1"/>
    <col min="2308" max="2308" width="7.6640625" style="1" customWidth="1"/>
    <col min="2309" max="2312" width="0" style="1" hidden="1" customWidth="1"/>
    <col min="2313" max="2313" width="7.88671875" style="1" customWidth="1"/>
    <col min="2314" max="2314" width="9.109375" style="1" customWidth="1"/>
    <col min="2315" max="2315" width="9.109375" style="1"/>
    <col min="2316" max="2322" width="0" style="1" hidden="1" customWidth="1"/>
    <col min="2323" max="2323" width="10" style="1" customWidth="1"/>
    <col min="2324" max="2334" width="0" style="1" hidden="1" customWidth="1"/>
    <col min="2335" max="2335" width="8.88671875" style="1" customWidth="1"/>
    <col min="2336" max="2336" width="9.109375" style="1"/>
    <col min="2337" max="2337" width="9.5546875" style="1" customWidth="1"/>
    <col min="2338" max="2338" width="10.109375" style="1" customWidth="1"/>
    <col min="2339" max="2339" width="9.88671875" style="1" customWidth="1"/>
    <col min="2340" max="2340" width="9" style="1" customWidth="1"/>
    <col min="2341" max="2341" width="9.88671875" style="1" customWidth="1"/>
    <col min="2342" max="2342" width="9.6640625" style="1" customWidth="1"/>
    <col min="2343" max="2343" width="8.33203125" style="1" customWidth="1"/>
    <col min="2344" max="2344" width="8.44140625" style="1" customWidth="1"/>
    <col min="2345" max="2345" width="11.88671875" style="1" customWidth="1"/>
    <col min="2346" max="2562" width="9.109375" style="1"/>
    <col min="2563" max="2563" width="9.109375" style="1" customWidth="1"/>
    <col min="2564" max="2564" width="7.6640625" style="1" customWidth="1"/>
    <col min="2565" max="2568" width="0" style="1" hidden="1" customWidth="1"/>
    <col min="2569" max="2569" width="7.88671875" style="1" customWidth="1"/>
    <col min="2570" max="2570" width="9.109375" style="1" customWidth="1"/>
    <col min="2571" max="2571" width="9.109375" style="1"/>
    <col min="2572" max="2578" width="0" style="1" hidden="1" customWidth="1"/>
    <col min="2579" max="2579" width="10" style="1" customWidth="1"/>
    <col min="2580" max="2590" width="0" style="1" hidden="1" customWidth="1"/>
    <col min="2591" max="2591" width="8.88671875" style="1" customWidth="1"/>
    <col min="2592" max="2592" width="9.109375" style="1"/>
    <col min="2593" max="2593" width="9.5546875" style="1" customWidth="1"/>
    <col min="2594" max="2594" width="10.109375" style="1" customWidth="1"/>
    <col min="2595" max="2595" width="9.88671875" style="1" customWidth="1"/>
    <col min="2596" max="2596" width="9" style="1" customWidth="1"/>
    <col min="2597" max="2597" width="9.88671875" style="1" customWidth="1"/>
    <col min="2598" max="2598" width="9.6640625" style="1" customWidth="1"/>
    <col min="2599" max="2599" width="8.33203125" style="1" customWidth="1"/>
    <col min="2600" max="2600" width="8.44140625" style="1" customWidth="1"/>
    <col min="2601" max="2601" width="11.88671875" style="1" customWidth="1"/>
    <col min="2602" max="2818" width="9.109375" style="1"/>
    <col min="2819" max="2819" width="9.109375" style="1" customWidth="1"/>
    <col min="2820" max="2820" width="7.6640625" style="1" customWidth="1"/>
    <col min="2821" max="2824" width="0" style="1" hidden="1" customWidth="1"/>
    <col min="2825" max="2825" width="7.88671875" style="1" customWidth="1"/>
    <col min="2826" max="2826" width="9.109375" style="1" customWidth="1"/>
    <col min="2827" max="2827" width="9.109375" style="1"/>
    <col min="2828" max="2834" width="0" style="1" hidden="1" customWidth="1"/>
    <col min="2835" max="2835" width="10" style="1" customWidth="1"/>
    <col min="2836" max="2846" width="0" style="1" hidden="1" customWidth="1"/>
    <col min="2847" max="2847" width="8.88671875" style="1" customWidth="1"/>
    <col min="2848" max="2848" width="9.109375" style="1"/>
    <col min="2849" max="2849" width="9.5546875" style="1" customWidth="1"/>
    <col min="2850" max="2850" width="10.109375" style="1" customWidth="1"/>
    <col min="2851" max="2851" width="9.88671875" style="1" customWidth="1"/>
    <col min="2852" max="2852" width="9" style="1" customWidth="1"/>
    <col min="2853" max="2853" width="9.88671875" style="1" customWidth="1"/>
    <col min="2854" max="2854" width="9.6640625" style="1" customWidth="1"/>
    <col min="2855" max="2855" width="8.33203125" style="1" customWidth="1"/>
    <col min="2856" max="2856" width="8.44140625" style="1" customWidth="1"/>
    <col min="2857" max="2857" width="11.88671875" style="1" customWidth="1"/>
    <col min="2858" max="3074" width="9.109375" style="1"/>
    <col min="3075" max="3075" width="9.109375" style="1" customWidth="1"/>
    <col min="3076" max="3076" width="7.6640625" style="1" customWidth="1"/>
    <col min="3077" max="3080" width="0" style="1" hidden="1" customWidth="1"/>
    <col min="3081" max="3081" width="7.88671875" style="1" customWidth="1"/>
    <col min="3082" max="3082" width="9.109375" style="1" customWidth="1"/>
    <col min="3083" max="3083" width="9.109375" style="1"/>
    <col min="3084" max="3090" width="0" style="1" hidden="1" customWidth="1"/>
    <col min="3091" max="3091" width="10" style="1" customWidth="1"/>
    <col min="3092" max="3102" width="0" style="1" hidden="1" customWidth="1"/>
    <col min="3103" max="3103" width="8.88671875" style="1" customWidth="1"/>
    <col min="3104" max="3104" width="9.109375" style="1"/>
    <col min="3105" max="3105" width="9.5546875" style="1" customWidth="1"/>
    <col min="3106" max="3106" width="10.109375" style="1" customWidth="1"/>
    <col min="3107" max="3107" width="9.88671875" style="1" customWidth="1"/>
    <col min="3108" max="3108" width="9" style="1" customWidth="1"/>
    <col min="3109" max="3109" width="9.88671875" style="1" customWidth="1"/>
    <col min="3110" max="3110" width="9.6640625" style="1" customWidth="1"/>
    <col min="3111" max="3111" width="8.33203125" style="1" customWidth="1"/>
    <col min="3112" max="3112" width="8.44140625" style="1" customWidth="1"/>
    <col min="3113" max="3113" width="11.88671875" style="1" customWidth="1"/>
    <col min="3114" max="3330" width="9.109375" style="1"/>
    <col min="3331" max="3331" width="9.109375" style="1" customWidth="1"/>
    <col min="3332" max="3332" width="7.6640625" style="1" customWidth="1"/>
    <col min="3333" max="3336" width="0" style="1" hidden="1" customWidth="1"/>
    <col min="3337" max="3337" width="7.88671875" style="1" customWidth="1"/>
    <col min="3338" max="3338" width="9.109375" style="1" customWidth="1"/>
    <col min="3339" max="3339" width="9.109375" style="1"/>
    <col min="3340" max="3346" width="0" style="1" hidden="1" customWidth="1"/>
    <col min="3347" max="3347" width="10" style="1" customWidth="1"/>
    <col min="3348" max="3358" width="0" style="1" hidden="1" customWidth="1"/>
    <col min="3359" max="3359" width="8.88671875" style="1" customWidth="1"/>
    <col min="3360" max="3360" width="9.109375" style="1"/>
    <col min="3361" max="3361" width="9.5546875" style="1" customWidth="1"/>
    <col min="3362" max="3362" width="10.109375" style="1" customWidth="1"/>
    <col min="3363" max="3363" width="9.88671875" style="1" customWidth="1"/>
    <col min="3364" max="3364" width="9" style="1" customWidth="1"/>
    <col min="3365" max="3365" width="9.88671875" style="1" customWidth="1"/>
    <col min="3366" max="3366" width="9.6640625" style="1" customWidth="1"/>
    <col min="3367" max="3367" width="8.33203125" style="1" customWidth="1"/>
    <col min="3368" max="3368" width="8.44140625" style="1" customWidth="1"/>
    <col min="3369" max="3369" width="11.88671875" style="1" customWidth="1"/>
    <col min="3370" max="3586" width="9.109375" style="1"/>
    <col min="3587" max="3587" width="9.109375" style="1" customWidth="1"/>
    <col min="3588" max="3588" width="7.6640625" style="1" customWidth="1"/>
    <col min="3589" max="3592" width="0" style="1" hidden="1" customWidth="1"/>
    <col min="3593" max="3593" width="7.88671875" style="1" customWidth="1"/>
    <col min="3594" max="3594" width="9.109375" style="1" customWidth="1"/>
    <col min="3595" max="3595" width="9.109375" style="1"/>
    <col min="3596" max="3602" width="0" style="1" hidden="1" customWidth="1"/>
    <col min="3603" max="3603" width="10" style="1" customWidth="1"/>
    <col min="3604" max="3614" width="0" style="1" hidden="1" customWidth="1"/>
    <col min="3615" max="3615" width="8.88671875" style="1" customWidth="1"/>
    <col min="3616" max="3616" width="9.109375" style="1"/>
    <col min="3617" max="3617" width="9.5546875" style="1" customWidth="1"/>
    <col min="3618" max="3618" width="10.109375" style="1" customWidth="1"/>
    <col min="3619" max="3619" width="9.88671875" style="1" customWidth="1"/>
    <col min="3620" max="3620" width="9" style="1" customWidth="1"/>
    <col min="3621" max="3621" width="9.88671875" style="1" customWidth="1"/>
    <col min="3622" max="3622" width="9.6640625" style="1" customWidth="1"/>
    <col min="3623" max="3623" width="8.33203125" style="1" customWidth="1"/>
    <col min="3624" max="3624" width="8.44140625" style="1" customWidth="1"/>
    <col min="3625" max="3625" width="11.88671875" style="1" customWidth="1"/>
    <col min="3626" max="3842" width="9.109375" style="1"/>
    <col min="3843" max="3843" width="9.109375" style="1" customWidth="1"/>
    <col min="3844" max="3844" width="7.6640625" style="1" customWidth="1"/>
    <col min="3845" max="3848" width="0" style="1" hidden="1" customWidth="1"/>
    <col min="3849" max="3849" width="7.88671875" style="1" customWidth="1"/>
    <col min="3850" max="3850" width="9.109375" style="1" customWidth="1"/>
    <col min="3851" max="3851" width="9.109375" style="1"/>
    <col min="3852" max="3858" width="0" style="1" hidden="1" customWidth="1"/>
    <col min="3859" max="3859" width="10" style="1" customWidth="1"/>
    <col min="3860" max="3870" width="0" style="1" hidden="1" customWidth="1"/>
    <col min="3871" max="3871" width="8.88671875" style="1" customWidth="1"/>
    <col min="3872" max="3872" width="9.109375" style="1"/>
    <col min="3873" max="3873" width="9.5546875" style="1" customWidth="1"/>
    <col min="3874" max="3874" width="10.109375" style="1" customWidth="1"/>
    <col min="3875" max="3875" width="9.88671875" style="1" customWidth="1"/>
    <col min="3876" max="3876" width="9" style="1" customWidth="1"/>
    <col min="3877" max="3877" width="9.88671875" style="1" customWidth="1"/>
    <col min="3878" max="3878" width="9.6640625" style="1" customWidth="1"/>
    <col min="3879" max="3879" width="8.33203125" style="1" customWidth="1"/>
    <col min="3880" max="3880" width="8.44140625" style="1" customWidth="1"/>
    <col min="3881" max="3881" width="11.88671875" style="1" customWidth="1"/>
    <col min="3882" max="4098" width="9.109375" style="1"/>
    <col min="4099" max="4099" width="9.109375" style="1" customWidth="1"/>
    <col min="4100" max="4100" width="7.6640625" style="1" customWidth="1"/>
    <col min="4101" max="4104" width="0" style="1" hidden="1" customWidth="1"/>
    <col min="4105" max="4105" width="7.88671875" style="1" customWidth="1"/>
    <col min="4106" max="4106" width="9.109375" style="1" customWidth="1"/>
    <col min="4107" max="4107" width="9.109375" style="1"/>
    <col min="4108" max="4114" width="0" style="1" hidden="1" customWidth="1"/>
    <col min="4115" max="4115" width="10" style="1" customWidth="1"/>
    <col min="4116" max="4126" width="0" style="1" hidden="1" customWidth="1"/>
    <col min="4127" max="4127" width="8.88671875" style="1" customWidth="1"/>
    <col min="4128" max="4128" width="9.109375" style="1"/>
    <col min="4129" max="4129" width="9.5546875" style="1" customWidth="1"/>
    <col min="4130" max="4130" width="10.109375" style="1" customWidth="1"/>
    <col min="4131" max="4131" width="9.88671875" style="1" customWidth="1"/>
    <col min="4132" max="4132" width="9" style="1" customWidth="1"/>
    <col min="4133" max="4133" width="9.88671875" style="1" customWidth="1"/>
    <col min="4134" max="4134" width="9.6640625" style="1" customWidth="1"/>
    <col min="4135" max="4135" width="8.33203125" style="1" customWidth="1"/>
    <col min="4136" max="4136" width="8.44140625" style="1" customWidth="1"/>
    <col min="4137" max="4137" width="11.88671875" style="1" customWidth="1"/>
    <col min="4138" max="4354" width="9.109375" style="1"/>
    <col min="4355" max="4355" width="9.109375" style="1" customWidth="1"/>
    <col min="4356" max="4356" width="7.6640625" style="1" customWidth="1"/>
    <col min="4357" max="4360" width="0" style="1" hidden="1" customWidth="1"/>
    <col min="4361" max="4361" width="7.88671875" style="1" customWidth="1"/>
    <col min="4362" max="4362" width="9.109375" style="1" customWidth="1"/>
    <col min="4363" max="4363" width="9.109375" style="1"/>
    <col min="4364" max="4370" width="0" style="1" hidden="1" customWidth="1"/>
    <col min="4371" max="4371" width="10" style="1" customWidth="1"/>
    <col min="4372" max="4382" width="0" style="1" hidden="1" customWidth="1"/>
    <col min="4383" max="4383" width="8.88671875" style="1" customWidth="1"/>
    <col min="4384" max="4384" width="9.109375" style="1"/>
    <col min="4385" max="4385" width="9.5546875" style="1" customWidth="1"/>
    <col min="4386" max="4386" width="10.109375" style="1" customWidth="1"/>
    <col min="4387" max="4387" width="9.88671875" style="1" customWidth="1"/>
    <col min="4388" max="4388" width="9" style="1" customWidth="1"/>
    <col min="4389" max="4389" width="9.88671875" style="1" customWidth="1"/>
    <col min="4390" max="4390" width="9.6640625" style="1" customWidth="1"/>
    <col min="4391" max="4391" width="8.33203125" style="1" customWidth="1"/>
    <col min="4392" max="4392" width="8.44140625" style="1" customWidth="1"/>
    <col min="4393" max="4393" width="11.88671875" style="1" customWidth="1"/>
    <col min="4394" max="4610" width="9.109375" style="1"/>
    <col min="4611" max="4611" width="9.109375" style="1" customWidth="1"/>
    <col min="4612" max="4612" width="7.6640625" style="1" customWidth="1"/>
    <col min="4613" max="4616" width="0" style="1" hidden="1" customWidth="1"/>
    <col min="4617" max="4617" width="7.88671875" style="1" customWidth="1"/>
    <col min="4618" max="4618" width="9.109375" style="1" customWidth="1"/>
    <col min="4619" max="4619" width="9.109375" style="1"/>
    <col min="4620" max="4626" width="0" style="1" hidden="1" customWidth="1"/>
    <col min="4627" max="4627" width="10" style="1" customWidth="1"/>
    <col min="4628" max="4638" width="0" style="1" hidden="1" customWidth="1"/>
    <col min="4639" max="4639" width="8.88671875" style="1" customWidth="1"/>
    <col min="4640" max="4640" width="9.109375" style="1"/>
    <col min="4641" max="4641" width="9.5546875" style="1" customWidth="1"/>
    <col min="4642" max="4642" width="10.109375" style="1" customWidth="1"/>
    <col min="4643" max="4643" width="9.88671875" style="1" customWidth="1"/>
    <col min="4644" max="4644" width="9" style="1" customWidth="1"/>
    <col min="4645" max="4645" width="9.88671875" style="1" customWidth="1"/>
    <col min="4646" max="4646" width="9.6640625" style="1" customWidth="1"/>
    <col min="4647" max="4647" width="8.33203125" style="1" customWidth="1"/>
    <col min="4648" max="4648" width="8.44140625" style="1" customWidth="1"/>
    <col min="4649" max="4649" width="11.88671875" style="1" customWidth="1"/>
    <col min="4650" max="4866" width="9.109375" style="1"/>
    <col min="4867" max="4867" width="9.109375" style="1" customWidth="1"/>
    <col min="4868" max="4868" width="7.6640625" style="1" customWidth="1"/>
    <col min="4869" max="4872" width="0" style="1" hidden="1" customWidth="1"/>
    <col min="4873" max="4873" width="7.88671875" style="1" customWidth="1"/>
    <col min="4874" max="4874" width="9.109375" style="1" customWidth="1"/>
    <col min="4875" max="4875" width="9.109375" style="1"/>
    <col min="4876" max="4882" width="0" style="1" hidden="1" customWidth="1"/>
    <col min="4883" max="4883" width="10" style="1" customWidth="1"/>
    <col min="4884" max="4894" width="0" style="1" hidden="1" customWidth="1"/>
    <col min="4895" max="4895" width="8.88671875" style="1" customWidth="1"/>
    <col min="4896" max="4896" width="9.109375" style="1"/>
    <col min="4897" max="4897" width="9.5546875" style="1" customWidth="1"/>
    <col min="4898" max="4898" width="10.109375" style="1" customWidth="1"/>
    <col min="4899" max="4899" width="9.88671875" style="1" customWidth="1"/>
    <col min="4900" max="4900" width="9" style="1" customWidth="1"/>
    <col min="4901" max="4901" width="9.88671875" style="1" customWidth="1"/>
    <col min="4902" max="4902" width="9.6640625" style="1" customWidth="1"/>
    <col min="4903" max="4903" width="8.33203125" style="1" customWidth="1"/>
    <col min="4904" max="4904" width="8.44140625" style="1" customWidth="1"/>
    <col min="4905" max="4905" width="11.88671875" style="1" customWidth="1"/>
    <col min="4906" max="5122" width="9.109375" style="1"/>
    <col min="5123" max="5123" width="9.109375" style="1" customWidth="1"/>
    <col min="5124" max="5124" width="7.6640625" style="1" customWidth="1"/>
    <col min="5125" max="5128" width="0" style="1" hidden="1" customWidth="1"/>
    <col min="5129" max="5129" width="7.88671875" style="1" customWidth="1"/>
    <col min="5130" max="5130" width="9.109375" style="1" customWidth="1"/>
    <col min="5131" max="5131" width="9.109375" style="1"/>
    <col min="5132" max="5138" width="0" style="1" hidden="1" customWidth="1"/>
    <col min="5139" max="5139" width="10" style="1" customWidth="1"/>
    <col min="5140" max="5150" width="0" style="1" hidden="1" customWidth="1"/>
    <col min="5151" max="5151" width="8.88671875" style="1" customWidth="1"/>
    <col min="5152" max="5152" width="9.109375" style="1"/>
    <col min="5153" max="5153" width="9.5546875" style="1" customWidth="1"/>
    <col min="5154" max="5154" width="10.109375" style="1" customWidth="1"/>
    <col min="5155" max="5155" width="9.88671875" style="1" customWidth="1"/>
    <col min="5156" max="5156" width="9" style="1" customWidth="1"/>
    <col min="5157" max="5157" width="9.88671875" style="1" customWidth="1"/>
    <col min="5158" max="5158" width="9.6640625" style="1" customWidth="1"/>
    <col min="5159" max="5159" width="8.33203125" style="1" customWidth="1"/>
    <col min="5160" max="5160" width="8.44140625" style="1" customWidth="1"/>
    <col min="5161" max="5161" width="11.88671875" style="1" customWidth="1"/>
    <col min="5162" max="5378" width="9.109375" style="1"/>
    <col min="5379" max="5379" width="9.109375" style="1" customWidth="1"/>
    <col min="5380" max="5380" width="7.6640625" style="1" customWidth="1"/>
    <col min="5381" max="5384" width="0" style="1" hidden="1" customWidth="1"/>
    <col min="5385" max="5385" width="7.88671875" style="1" customWidth="1"/>
    <col min="5386" max="5386" width="9.109375" style="1" customWidth="1"/>
    <col min="5387" max="5387" width="9.109375" style="1"/>
    <col min="5388" max="5394" width="0" style="1" hidden="1" customWidth="1"/>
    <col min="5395" max="5395" width="10" style="1" customWidth="1"/>
    <col min="5396" max="5406" width="0" style="1" hidden="1" customWidth="1"/>
    <col min="5407" max="5407" width="8.88671875" style="1" customWidth="1"/>
    <col min="5408" max="5408" width="9.109375" style="1"/>
    <col min="5409" max="5409" width="9.5546875" style="1" customWidth="1"/>
    <col min="5410" max="5410" width="10.109375" style="1" customWidth="1"/>
    <col min="5411" max="5411" width="9.88671875" style="1" customWidth="1"/>
    <col min="5412" max="5412" width="9" style="1" customWidth="1"/>
    <col min="5413" max="5413" width="9.88671875" style="1" customWidth="1"/>
    <col min="5414" max="5414" width="9.6640625" style="1" customWidth="1"/>
    <col min="5415" max="5415" width="8.33203125" style="1" customWidth="1"/>
    <col min="5416" max="5416" width="8.44140625" style="1" customWidth="1"/>
    <col min="5417" max="5417" width="11.88671875" style="1" customWidth="1"/>
    <col min="5418" max="5634" width="9.109375" style="1"/>
    <col min="5635" max="5635" width="9.109375" style="1" customWidth="1"/>
    <col min="5636" max="5636" width="7.6640625" style="1" customWidth="1"/>
    <col min="5637" max="5640" width="0" style="1" hidden="1" customWidth="1"/>
    <col min="5641" max="5641" width="7.88671875" style="1" customWidth="1"/>
    <col min="5642" max="5642" width="9.109375" style="1" customWidth="1"/>
    <col min="5643" max="5643" width="9.109375" style="1"/>
    <col min="5644" max="5650" width="0" style="1" hidden="1" customWidth="1"/>
    <col min="5651" max="5651" width="10" style="1" customWidth="1"/>
    <col min="5652" max="5662" width="0" style="1" hidden="1" customWidth="1"/>
    <col min="5663" max="5663" width="8.88671875" style="1" customWidth="1"/>
    <col min="5664" max="5664" width="9.109375" style="1"/>
    <col min="5665" max="5665" width="9.5546875" style="1" customWidth="1"/>
    <col min="5666" max="5666" width="10.109375" style="1" customWidth="1"/>
    <col min="5667" max="5667" width="9.88671875" style="1" customWidth="1"/>
    <col min="5668" max="5668" width="9" style="1" customWidth="1"/>
    <col min="5669" max="5669" width="9.88671875" style="1" customWidth="1"/>
    <col min="5670" max="5670" width="9.6640625" style="1" customWidth="1"/>
    <col min="5671" max="5671" width="8.33203125" style="1" customWidth="1"/>
    <col min="5672" max="5672" width="8.44140625" style="1" customWidth="1"/>
    <col min="5673" max="5673" width="11.88671875" style="1" customWidth="1"/>
    <col min="5674" max="5890" width="9.109375" style="1"/>
    <col min="5891" max="5891" width="9.109375" style="1" customWidth="1"/>
    <col min="5892" max="5892" width="7.6640625" style="1" customWidth="1"/>
    <col min="5893" max="5896" width="0" style="1" hidden="1" customWidth="1"/>
    <col min="5897" max="5897" width="7.88671875" style="1" customWidth="1"/>
    <col min="5898" max="5898" width="9.109375" style="1" customWidth="1"/>
    <col min="5899" max="5899" width="9.109375" style="1"/>
    <col min="5900" max="5906" width="0" style="1" hidden="1" customWidth="1"/>
    <col min="5907" max="5907" width="10" style="1" customWidth="1"/>
    <col min="5908" max="5918" width="0" style="1" hidden="1" customWidth="1"/>
    <col min="5919" max="5919" width="8.88671875" style="1" customWidth="1"/>
    <col min="5920" max="5920" width="9.109375" style="1"/>
    <col min="5921" max="5921" width="9.5546875" style="1" customWidth="1"/>
    <col min="5922" max="5922" width="10.109375" style="1" customWidth="1"/>
    <col min="5923" max="5923" width="9.88671875" style="1" customWidth="1"/>
    <col min="5924" max="5924" width="9" style="1" customWidth="1"/>
    <col min="5925" max="5925" width="9.88671875" style="1" customWidth="1"/>
    <col min="5926" max="5926" width="9.6640625" style="1" customWidth="1"/>
    <col min="5927" max="5927" width="8.33203125" style="1" customWidth="1"/>
    <col min="5928" max="5928" width="8.44140625" style="1" customWidth="1"/>
    <col min="5929" max="5929" width="11.88671875" style="1" customWidth="1"/>
    <col min="5930" max="6146" width="9.109375" style="1"/>
    <col min="6147" max="6147" width="9.109375" style="1" customWidth="1"/>
    <col min="6148" max="6148" width="7.6640625" style="1" customWidth="1"/>
    <col min="6149" max="6152" width="0" style="1" hidden="1" customWidth="1"/>
    <col min="6153" max="6153" width="7.88671875" style="1" customWidth="1"/>
    <col min="6154" max="6154" width="9.109375" style="1" customWidth="1"/>
    <col min="6155" max="6155" width="9.109375" style="1"/>
    <col min="6156" max="6162" width="0" style="1" hidden="1" customWidth="1"/>
    <col min="6163" max="6163" width="10" style="1" customWidth="1"/>
    <col min="6164" max="6174" width="0" style="1" hidden="1" customWidth="1"/>
    <col min="6175" max="6175" width="8.88671875" style="1" customWidth="1"/>
    <col min="6176" max="6176" width="9.109375" style="1"/>
    <col min="6177" max="6177" width="9.5546875" style="1" customWidth="1"/>
    <col min="6178" max="6178" width="10.109375" style="1" customWidth="1"/>
    <col min="6179" max="6179" width="9.88671875" style="1" customWidth="1"/>
    <col min="6180" max="6180" width="9" style="1" customWidth="1"/>
    <col min="6181" max="6181" width="9.88671875" style="1" customWidth="1"/>
    <col min="6182" max="6182" width="9.6640625" style="1" customWidth="1"/>
    <col min="6183" max="6183" width="8.33203125" style="1" customWidth="1"/>
    <col min="6184" max="6184" width="8.44140625" style="1" customWidth="1"/>
    <col min="6185" max="6185" width="11.88671875" style="1" customWidth="1"/>
    <col min="6186" max="6402" width="9.109375" style="1"/>
    <col min="6403" max="6403" width="9.109375" style="1" customWidth="1"/>
    <col min="6404" max="6404" width="7.6640625" style="1" customWidth="1"/>
    <col min="6405" max="6408" width="0" style="1" hidden="1" customWidth="1"/>
    <col min="6409" max="6409" width="7.88671875" style="1" customWidth="1"/>
    <col min="6410" max="6410" width="9.109375" style="1" customWidth="1"/>
    <col min="6411" max="6411" width="9.109375" style="1"/>
    <col min="6412" max="6418" width="0" style="1" hidden="1" customWidth="1"/>
    <col min="6419" max="6419" width="10" style="1" customWidth="1"/>
    <col min="6420" max="6430" width="0" style="1" hidden="1" customWidth="1"/>
    <col min="6431" max="6431" width="8.88671875" style="1" customWidth="1"/>
    <col min="6432" max="6432" width="9.109375" style="1"/>
    <col min="6433" max="6433" width="9.5546875" style="1" customWidth="1"/>
    <col min="6434" max="6434" width="10.109375" style="1" customWidth="1"/>
    <col min="6435" max="6435" width="9.88671875" style="1" customWidth="1"/>
    <col min="6436" max="6436" width="9" style="1" customWidth="1"/>
    <col min="6437" max="6437" width="9.88671875" style="1" customWidth="1"/>
    <col min="6438" max="6438" width="9.6640625" style="1" customWidth="1"/>
    <col min="6439" max="6439" width="8.33203125" style="1" customWidth="1"/>
    <col min="6440" max="6440" width="8.44140625" style="1" customWidth="1"/>
    <col min="6441" max="6441" width="11.88671875" style="1" customWidth="1"/>
    <col min="6442" max="6658" width="9.109375" style="1"/>
    <col min="6659" max="6659" width="9.109375" style="1" customWidth="1"/>
    <col min="6660" max="6660" width="7.6640625" style="1" customWidth="1"/>
    <col min="6661" max="6664" width="0" style="1" hidden="1" customWidth="1"/>
    <col min="6665" max="6665" width="7.88671875" style="1" customWidth="1"/>
    <col min="6666" max="6666" width="9.109375" style="1" customWidth="1"/>
    <col min="6667" max="6667" width="9.109375" style="1"/>
    <col min="6668" max="6674" width="0" style="1" hidden="1" customWidth="1"/>
    <col min="6675" max="6675" width="10" style="1" customWidth="1"/>
    <col min="6676" max="6686" width="0" style="1" hidden="1" customWidth="1"/>
    <col min="6687" max="6687" width="8.88671875" style="1" customWidth="1"/>
    <col min="6688" max="6688" width="9.109375" style="1"/>
    <col min="6689" max="6689" width="9.5546875" style="1" customWidth="1"/>
    <col min="6690" max="6690" width="10.109375" style="1" customWidth="1"/>
    <col min="6691" max="6691" width="9.88671875" style="1" customWidth="1"/>
    <col min="6692" max="6692" width="9" style="1" customWidth="1"/>
    <col min="6693" max="6693" width="9.88671875" style="1" customWidth="1"/>
    <col min="6694" max="6694" width="9.6640625" style="1" customWidth="1"/>
    <col min="6695" max="6695" width="8.33203125" style="1" customWidth="1"/>
    <col min="6696" max="6696" width="8.44140625" style="1" customWidth="1"/>
    <col min="6697" max="6697" width="11.88671875" style="1" customWidth="1"/>
    <col min="6698" max="6914" width="9.109375" style="1"/>
    <col min="6915" max="6915" width="9.109375" style="1" customWidth="1"/>
    <col min="6916" max="6916" width="7.6640625" style="1" customWidth="1"/>
    <col min="6917" max="6920" width="0" style="1" hidden="1" customWidth="1"/>
    <col min="6921" max="6921" width="7.88671875" style="1" customWidth="1"/>
    <col min="6922" max="6922" width="9.109375" style="1" customWidth="1"/>
    <col min="6923" max="6923" width="9.109375" style="1"/>
    <col min="6924" max="6930" width="0" style="1" hidden="1" customWidth="1"/>
    <col min="6931" max="6931" width="10" style="1" customWidth="1"/>
    <col min="6932" max="6942" width="0" style="1" hidden="1" customWidth="1"/>
    <col min="6943" max="6943" width="8.88671875" style="1" customWidth="1"/>
    <col min="6944" max="6944" width="9.109375" style="1"/>
    <col min="6945" max="6945" width="9.5546875" style="1" customWidth="1"/>
    <col min="6946" max="6946" width="10.109375" style="1" customWidth="1"/>
    <col min="6947" max="6947" width="9.88671875" style="1" customWidth="1"/>
    <col min="6948" max="6948" width="9" style="1" customWidth="1"/>
    <col min="6949" max="6949" width="9.88671875" style="1" customWidth="1"/>
    <col min="6950" max="6950" width="9.6640625" style="1" customWidth="1"/>
    <col min="6951" max="6951" width="8.33203125" style="1" customWidth="1"/>
    <col min="6952" max="6952" width="8.44140625" style="1" customWidth="1"/>
    <col min="6953" max="6953" width="11.88671875" style="1" customWidth="1"/>
    <col min="6954" max="7170" width="9.109375" style="1"/>
    <col min="7171" max="7171" width="9.109375" style="1" customWidth="1"/>
    <col min="7172" max="7172" width="7.6640625" style="1" customWidth="1"/>
    <col min="7173" max="7176" width="0" style="1" hidden="1" customWidth="1"/>
    <col min="7177" max="7177" width="7.88671875" style="1" customWidth="1"/>
    <col min="7178" max="7178" width="9.109375" style="1" customWidth="1"/>
    <col min="7179" max="7179" width="9.109375" style="1"/>
    <col min="7180" max="7186" width="0" style="1" hidden="1" customWidth="1"/>
    <col min="7187" max="7187" width="10" style="1" customWidth="1"/>
    <col min="7188" max="7198" width="0" style="1" hidden="1" customWidth="1"/>
    <col min="7199" max="7199" width="8.88671875" style="1" customWidth="1"/>
    <col min="7200" max="7200" width="9.109375" style="1"/>
    <col min="7201" max="7201" width="9.5546875" style="1" customWidth="1"/>
    <col min="7202" max="7202" width="10.109375" style="1" customWidth="1"/>
    <col min="7203" max="7203" width="9.88671875" style="1" customWidth="1"/>
    <col min="7204" max="7204" width="9" style="1" customWidth="1"/>
    <col min="7205" max="7205" width="9.88671875" style="1" customWidth="1"/>
    <col min="7206" max="7206" width="9.6640625" style="1" customWidth="1"/>
    <col min="7207" max="7207" width="8.33203125" style="1" customWidth="1"/>
    <col min="7208" max="7208" width="8.44140625" style="1" customWidth="1"/>
    <col min="7209" max="7209" width="11.88671875" style="1" customWidth="1"/>
    <col min="7210" max="7426" width="9.109375" style="1"/>
    <col min="7427" max="7427" width="9.109375" style="1" customWidth="1"/>
    <col min="7428" max="7428" width="7.6640625" style="1" customWidth="1"/>
    <col min="7429" max="7432" width="0" style="1" hidden="1" customWidth="1"/>
    <col min="7433" max="7433" width="7.88671875" style="1" customWidth="1"/>
    <col min="7434" max="7434" width="9.109375" style="1" customWidth="1"/>
    <col min="7435" max="7435" width="9.109375" style="1"/>
    <col min="7436" max="7442" width="0" style="1" hidden="1" customWidth="1"/>
    <col min="7443" max="7443" width="10" style="1" customWidth="1"/>
    <col min="7444" max="7454" width="0" style="1" hidden="1" customWidth="1"/>
    <col min="7455" max="7455" width="8.88671875" style="1" customWidth="1"/>
    <col min="7456" max="7456" width="9.109375" style="1"/>
    <col min="7457" max="7457" width="9.5546875" style="1" customWidth="1"/>
    <col min="7458" max="7458" width="10.109375" style="1" customWidth="1"/>
    <col min="7459" max="7459" width="9.88671875" style="1" customWidth="1"/>
    <col min="7460" max="7460" width="9" style="1" customWidth="1"/>
    <col min="7461" max="7461" width="9.88671875" style="1" customWidth="1"/>
    <col min="7462" max="7462" width="9.6640625" style="1" customWidth="1"/>
    <col min="7463" max="7463" width="8.33203125" style="1" customWidth="1"/>
    <col min="7464" max="7464" width="8.44140625" style="1" customWidth="1"/>
    <col min="7465" max="7465" width="11.88671875" style="1" customWidth="1"/>
    <col min="7466" max="7682" width="9.109375" style="1"/>
    <col min="7683" max="7683" width="9.109375" style="1" customWidth="1"/>
    <col min="7684" max="7684" width="7.6640625" style="1" customWidth="1"/>
    <col min="7685" max="7688" width="0" style="1" hidden="1" customWidth="1"/>
    <col min="7689" max="7689" width="7.88671875" style="1" customWidth="1"/>
    <col min="7690" max="7690" width="9.109375" style="1" customWidth="1"/>
    <col min="7691" max="7691" width="9.109375" style="1"/>
    <col min="7692" max="7698" width="0" style="1" hidden="1" customWidth="1"/>
    <col min="7699" max="7699" width="10" style="1" customWidth="1"/>
    <col min="7700" max="7710" width="0" style="1" hidden="1" customWidth="1"/>
    <col min="7711" max="7711" width="8.88671875" style="1" customWidth="1"/>
    <col min="7712" max="7712" width="9.109375" style="1"/>
    <col min="7713" max="7713" width="9.5546875" style="1" customWidth="1"/>
    <col min="7714" max="7714" width="10.109375" style="1" customWidth="1"/>
    <col min="7715" max="7715" width="9.88671875" style="1" customWidth="1"/>
    <col min="7716" max="7716" width="9" style="1" customWidth="1"/>
    <col min="7717" max="7717" width="9.88671875" style="1" customWidth="1"/>
    <col min="7718" max="7718" width="9.6640625" style="1" customWidth="1"/>
    <col min="7719" max="7719" width="8.33203125" style="1" customWidth="1"/>
    <col min="7720" max="7720" width="8.44140625" style="1" customWidth="1"/>
    <col min="7721" max="7721" width="11.88671875" style="1" customWidth="1"/>
    <col min="7722" max="7938" width="9.109375" style="1"/>
    <col min="7939" max="7939" width="9.109375" style="1" customWidth="1"/>
    <col min="7940" max="7940" width="7.6640625" style="1" customWidth="1"/>
    <col min="7941" max="7944" width="0" style="1" hidden="1" customWidth="1"/>
    <col min="7945" max="7945" width="7.88671875" style="1" customWidth="1"/>
    <col min="7946" max="7946" width="9.109375" style="1" customWidth="1"/>
    <col min="7947" max="7947" width="9.109375" style="1"/>
    <col min="7948" max="7954" width="0" style="1" hidden="1" customWidth="1"/>
    <col min="7955" max="7955" width="10" style="1" customWidth="1"/>
    <col min="7956" max="7966" width="0" style="1" hidden="1" customWidth="1"/>
    <col min="7967" max="7967" width="8.88671875" style="1" customWidth="1"/>
    <col min="7968" max="7968" width="9.109375" style="1"/>
    <col min="7969" max="7969" width="9.5546875" style="1" customWidth="1"/>
    <col min="7970" max="7970" width="10.109375" style="1" customWidth="1"/>
    <col min="7971" max="7971" width="9.88671875" style="1" customWidth="1"/>
    <col min="7972" max="7972" width="9" style="1" customWidth="1"/>
    <col min="7973" max="7973" width="9.88671875" style="1" customWidth="1"/>
    <col min="7974" max="7974" width="9.6640625" style="1" customWidth="1"/>
    <col min="7975" max="7975" width="8.33203125" style="1" customWidth="1"/>
    <col min="7976" max="7976" width="8.44140625" style="1" customWidth="1"/>
    <col min="7977" max="7977" width="11.88671875" style="1" customWidth="1"/>
    <col min="7978" max="8194" width="9.109375" style="1"/>
    <col min="8195" max="8195" width="9.109375" style="1" customWidth="1"/>
    <col min="8196" max="8196" width="7.6640625" style="1" customWidth="1"/>
    <col min="8197" max="8200" width="0" style="1" hidden="1" customWidth="1"/>
    <col min="8201" max="8201" width="7.88671875" style="1" customWidth="1"/>
    <col min="8202" max="8202" width="9.109375" style="1" customWidth="1"/>
    <col min="8203" max="8203" width="9.109375" style="1"/>
    <col min="8204" max="8210" width="0" style="1" hidden="1" customWidth="1"/>
    <col min="8211" max="8211" width="10" style="1" customWidth="1"/>
    <col min="8212" max="8222" width="0" style="1" hidden="1" customWidth="1"/>
    <col min="8223" max="8223" width="8.88671875" style="1" customWidth="1"/>
    <col min="8224" max="8224" width="9.109375" style="1"/>
    <col min="8225" max="8225" width="9.5546875" style="1" customWidth="1"/>
    <col min="8226" max="8226" width="10.109375" style="1" customWidth="1"/>
    <col min="8227" max="8227" width="9.88671875" style="1" customWidth="1"/>
    <col min="8228" max="8228" width="9" style="1" customWidth="1"/>
    <col min="8229" max="8229" width="9.88671875" style="1" customWidth="1"/>
    <col min="8230" max="8230" width="9.6640625" style="1" customWidth="1"/>
    <col min="8231" max="8231" width="8.33203125" style="1" customWidth="1"/>
    <col min="8232" max="8232" width="8.44140625" style="1" customWidth="1"/>
    <col min="8233" max="8233" width="11.88671875" style="1" customWidth="1"/>
    <col min="8234" max="8450" width="9.109375" style="1"/>
    <col min="8451" max="8451" width="9.109375" style="1" customWidth="1"/>
    <col min="8452" max="8452" width="7.6640625" style="1" customWidth="1"/>
    <col min="8453" max="8456" width="0" style="1" hidden="1" customWidth="1"/>
    <col min="8457" max="8457" width="7.88671875" style="1" customWidth="1"/>
    <col min="8458" max="8458" width="9.109375" style="1" customWidth="1"/>
    <col min="8459" max="8459" width="9.109375" style="1"/>
    <col min="8460" max="8466" width="0" style="1" hidden="1" customWidth="1"/>
    <col min="8467" max="8467" width="10" style="1" customWidth="1"/>
    <col min="8468" max="8478" width="0" style="1" hidden="1" customWidth="1"/>
    <col min="8479" max="8479" width="8.88671875" style="1" customWidth="1"/>
    <col min="8480" max="8480" width="9.109375" style="1"/>
    <col min="8481" max="8481" width="9.5546875" style="1" customWidth="1"/>
    <col min="8482" max="8482" width="10.109375" style="1" customWidth="1"/>
    <col min="8483" max="8483" width="9.88671875" style="1" customWidth="1"/>
    <col min="8484" max="8484" width="9" style="1" customWidth="1"/>
    <col min="8485" max="8485" width="9.88671875" style="1" customWidth="1"/>
    <col min="8486" max="8486" width="9.6640625" style="1" customWidth="1"/>
    <col min="8487" max="8487" width="8.33203125" style="1" customWidth="1"/>
    <col min="8488" max="8488" width="8.44140625" style="1" customWidth="1"/>
    <col min="8489" max="8489" width="11.88671875" style="1" customWidth="1"/>
    <col min="8490" max="8706" width="9.109375" style="1"/>
    <col min="8707" max="8707" width="9.109375" style="1" customWidth="1"/>
    <col min="8708" max="8708" width="7.6640625" style="1" customWidth="1"/>
    <col min="8709" max="8712" width="0" style="1" hidden="1" customWidth="1"/>
    <col min="8713" max="8713" width="7.88671875" style="1" customWidth="1"/>
    <col min="8714" max="8714" width="9.109375" style="1" customWidth="1"/>
    <col min="8715" max="8715" width="9.109375" style="1"/>
    <col min="8716" max="8722" width="0" style="1" hidden="1" customWidth="1"/>
    <col min="8723" max="8723" width="10" style="1" customWidth="1"/>
    <col min="8724" max="8734" width="0" style="1" hidden="1" customWidth="1"/>
    <col min="8735" max="8735" width="8.88671875" style="1" customWidth="1"/>
    <col min="8736" max="8736" width="9.109375" style="1"/>
    <col min="8737" max="8737" width="9.5546875" style="1" customWidth="1"/>
    <col min="8738" max="8738" width="10.109375" style="1" customWidth="1"/>
    <col min="8739" max="8739" width="9.88671875" style="1" customWidth="1"/>
    <col min="8740" max="8740" width="9" style="1" customWidth="1"/>
    <col min="8741" max="8741" width="9.88671875" style="1" customWidth="1"/>
    <col min="8742" max="8742" width="9.6640625" style="1" customWidth="1"/>
    <col min="8743" max="8743" width="8.33203125" style="1" customWidth="1"/>
    <col min="8744" max="8744" width="8.44140625" style="1" customWidth="1"/>
    <col min="8745" max="8745" width="11.88671875" style="1" customWidth="1"/>
    <col min="8746" max="8962" width="9.109375" style="1"/>
    <col min="8963" max="8963" width="9.109375" style="1" customWidth="1"/>
    <col min="8964" max="8964" width="7.6640625" style="1" customWidth="1"/>
    <col min="8965" max="8968" width="0" style="1" hidden="1" customWidth="1"/>
    <col min="8969" max="8969" width="7.88671875" style="1" customWidth="1"/>
    <col min="8970" max="8970" width="9.109375" style="1" customWidth="1"/>
    <col min="8971" max="8971" width="9.109375" style="1"/>
    <col min="8972" max="8978" width="0" style="1" hidden="1" customWidth="1"/>
    <col min="8979" max="8979" width="10" style="1" customWidth="1"/>
    <col min="8980" max="8990" width="0" style="1" hidden="1" customWidth="1"/>
    <col min="8991" max="8991" width="8.88671875" style="1" customWidth="1"/>
    <col min="8992" max="8992" width="9.109375" style="1"/>
    <col min="8993" max="8993" width="9.5546875" style="1" customWidth="1"/>
    <col min="8994" max="8994" width="10.109375" style="1" customWidth="1"/>
    <col min="8995" max="8995" width="9.88671875" style="1" customWidth="1"/>
    <col min="8996" max="8996" width="9" style="1" customWidth="1"/>
    <col min="8997" max="8997" width="9.88671875" style="1" customWidth="1"/>
    <col min="8998" max="8998" width="9.6640625" style="1" customWidth="1"/>
    <col min="8999" max="8999" width="8.33203125" style="1" customWidth="1"/>
    <col min="9000" max="9000" width="8.44140625" style="1" customWidth="1"/>
    <col min="9001" max="9001" width="11.88671875" style="1" customWidth="1"/>
    <col min="9002" max="9218" width="9.109375" style="1"/>
    <col min="9219" max="9219" width="9.109375" style="1" customWidth="1"/>
    <col min="9220" max="9220" width="7.6640625" style="1" customWidth="1"/>
    <col min="9221" max="9224" width="0" style="1" hidden="1" customWidth="1"/>
    <col min="9225" max="9225" width="7.88671875" style="1" customWidth="1"/>
    <col min="9226" max="9226" width="9.109375" style="1" customWidth="1"/>
    <col min="9227" max="9227" width="9.109375" style="1"/>
    <col min="9228" max="9234" width="0" style="1" hidden="1" customWidth="1"/>
    <col min="9235" max="9235" width="10" style="1" customWidth="1"/>
    <col min="9236" max="9246" width="0" style="1" hidden="1" customWidth="1"/>
    <col min="9247" max="9247" width="8.88671875" style="1" customWidth="1"/>
    <col min="9248" max="9248" width="9.109375" style="1"/>
    <col min="9249" max="9249" width="9.5546875" style="1" customWidth="1"/>
    <col min="9250" max="9250" width="10.109375" style="1" customWidth="1"/>
    <col min="9251" max="9251" width="9.88671875" style="1" customWidth="1"/>
    <col min="9252" max="9252" width="9" style="1" customWidth="1"/>
    <col min="9253" max="9253" width="9.88671875" style="1" customWidth="1"/>
    <col min="9254" max="9254" width="9.6640625" style="1" customWidth="1"/>
    <col min="9255" max="9255" width="8.33203125" style="1" customWidth="1"/>
    <col min="9256" max="9256" width="8.44140625" style="1" customWidth="1"/>
    <col min="9257" max="9257" width="11.88671875" style="1" customWidth="1"/>
    <col min="9258" max="9474" width="9.109375" style="1"/>
    <col min="9475" max="9475" width="9.109375" style="1" customWidth="1"/>
    <col min="9476" max="9476" width="7.6640625" style="1" customWidth="1"/>
    <col min="9477" max="9480" width="0" style="1" hidden="1" customWidth="1"/>
    <col min="9481" max="9481" width="7.88671875" style="1" customWidth="1"/>
    <col min="9482" max="9482" width="9.109375" style="1" customWidth="1"/>
    <col min="9483" max="9483" width="9.109375" style="1"/>
    <col min="9484" max="9490" width="0" style="1" hidden="1" customWidth="1"/>
    <col min="9491" max="9491" width="10" style="1" customWidth="1"/>
    <col min="9492" max="9502" width="0" style="1" hidden="1" customWidth="1"/>
    <col min="9503" max="9503" width="8.88671875" style="1" customWidth="1"/>
    <col min="9504" max="9504" width="9.109375" style="1"/>
    <col min="9505" max="9505" width="9.5546875" style="1" customWidth="1"/>
    <col min="9506" max="9506" width="10.109375" style="1" customWidth="1"/>
    <col min="9507" max="9507" width="9.88671875" style="1" customWidth="1"/>
    <col min="9508" max="9508" width="9" style="1" customWidth="1"/>
    <col min="9509" max="9509" width="9.88671875" style="1" customWidth="1"/>
    <col min="9510" max="9510" width="9.6640625" style="1" customWidth="1"/>
    <col min="9511" max="9511" width="8.33203125" style="1" customWidth="1"/>
    <col min="9512" max="9512" width="8.44140625" style="1" customWidth="1"/>
    <col min="9513" max="9513" width="11.88671875" style="1" customWidth="1"/>
    <col min="9514" max="9730" width="9.109375" style="1"/>
    <col min="9731" max="9731" width="9.109375" style="1" customWidth="1"/>
    <col min="9732" max="9732" width="7.6640625" style="1" customWidth="1"/>
    <col min="9733" max="9736" width="0" style="1" hidden="1" customWidth="1"/>
    <col min="9737" max="9737" width="7.88671875" style="1" customWidth="1"/>
    <col min="9738" max="9738" width="9.109375" style="1" customWidth="1"/>
    <col min="9739" max="9739" width="9.109375" style="1"/>
    <col min="9740" max="9746" width="0" style="1" hidden="1" customWidth="1"/>
    <col min="9747" max="9747" width="10" style="1" customWidth="1"/>
    <col min="9748" max="9758" width="0" style="1" hidden="1" customWidth="1"/>
    <col min="9759" max="9759" width="8.88671875" style="1" customWidth="1"/>
    <col min="9760" max="9760" width="9.109375" style="1"/>
    <col min="9761" max="9761" width="9.5546875" style="1" customWidth="1"/>
    <col min="9762" max="9762" width="10.109375" style="1" customWidth="1"/>
    <col min="9763" max="9763" width="9.88671875" style="1" customWidth="1"/>
    <col min="9764" max="9764" width="9" style="1" customWidth="1"/>
    <col min="9765" max="9765" width="9.88671875" style="1" customWidth="1"/>
    <col min="9766" max="9766" width="9.6640625" style="1" customWidth="1"/>
    <col min="9767" max="9767" width="8.33203125" style="1" customWidth="1"/>
    <col min="9768" max="9768" width="8.44140625" style="1" customWidth="1"/>
    <col min="9769" max="9769" width="11.88671875" style="1" customWidth="1"/>
    <col min="9770" max="9986" width="9.109375" style="1"/>
    <col min="9987" max="9987" width="9.109375" style="1" customWidth="1"/>
    <col min="9988" max="9988" width="7.6640625" style="1" customWidth="1"/>
    <col min="9989" max="9992" width="0" style="1" hidden="1" customWidth="1"/>
    <col min="9993" max="9993" width="7.88671875" style="1" customWidth="1"/>
    <col min="9994" max="9994" width="9.109375" style="1" customWidth="1"/>
    <col min="9995" max="9995" width="9.109375" style="1"/>
    <col min="9996" max="10002" width="0" style="1" hidden="1" customWidth="1"/>
    <col min="10003" max="10003" width="10" style="1" customWidth="1"/>
    <col min="10004" max="10014" width="0" style="1" hidden="1" customWidth="1"/>
    <col min="10015" max="10015" width="8.88671875" style="1" customWidth="1"/>
    <col min="10016" max="10016" width="9.109375" style="1"/>
    <col min="10017" max="10017" width="9.5546875" style="1" customWidth="1"/>
    <col min="10018" max="10018" width="10.109375" style="1" customWidth="1"/>
    <col min="10019" max="10019" width="9.88671875" style="1" customWidth="1"/>
    <col min="10020" max="10020" width="9" style="1" customWidth="1"/>
    <col min="10021" max="10021" width="9.88671875" style="1" customWidth="1"/>
    <col min="10022" max="10022" width="9.6640625" style="1" customWidth="1"/>
    <col min="10023" max="10023" width="8.33203125" style="1" customWidth="1"/>
    <col min="10024" max="10024" width="8.44140625" style="1" customWidth="1"/>
    <col min="10025" max="10025" width="11.88671875" style="1" customWidth="1"/>
    <col min="10026" max="10242" width="9.109375" style="1"/>
    <col min="10243" max="10243" width="9.109375" style="1" customWidth="1"/>
    <col min="10244" max="10244" width="7.6640625" style="1" customWidth="1"/>
    <col min="10245" max="10248" width="0" style="1" hidden="1" customWidth="1"/>
    <col min="10249" max="10249" width="7.88671875" style="1" customWidth="1"/>
    <col min="10250" max="10250" width="9.109375" style="1" customWidth="1"/>
    <col min="10251" max="10251" width="9.109375" style="1"/>
    <col min="10252" max="10258" width="0" style="1" hidden="1" customWidth="1"/>
    <col min="10259" max="10259" width="10" style="1" customWidth="1"/>
    <col min="10260" max="10270" width="0" style="1" hidden="1" customWidth="1"/>
    <col min="10271" max="10271" width="8.88671875" style="1" customWidth="1"/>
    <col min="10272" max="10272" width="9.109375" style="1"/>
    <col min="10273" max="10273" width="9.5546875" style="1" customWidth="1"/>
    <col min="10274" max="10274" width="10.109375" style="1" customWidth="1"/>
    <col min="10275" max="10275" width="9.88671875" style="1" customWidth="1"/>
    <col min="10276" max="10276" width="9" style="1" customWidth="1"/>
    <col min="10277" max="10277" width="9.88671875" style="1" customWidth="1"/>
    <col min="10278" max="10278" width="9.6640625" style="1" customWidth="1"/>
    <col min="10279" max="10279" width="8.33203125" style="1" customWidth="1"/>
    <col min="10280" max="10280" width="8.44140625" style="1" customWidth="1"/>
    <col min="10281" max="10281" width="11.88671875" style="1" customWidth="1"/>
    <col min="10282" max="10498" width="9.109375" style="1"/>
    <col min="10499" max="10499" width="9.109375" style="1" customWidth="1"/>
    <col min="10500" max="10500" width="7.6640625" style="1" customWidth="1"/>
    <col min="10501" max="10504" width="0" style="1" hidden="1" customWidth="1"/>
    <col min="10505" max="10505" width="7.88671875" style="1" customWidth="1"/>
    <col min="10506" max="10506" width="9.109375" style="1" customWidth="1"/>
    <col min="10507" max="10507" width="9.109375" style="1"/>
    <col min="10508" max="10514" width="0" style="1" hidden="1" customWidth="1"/>
    <col min="10515" max="10515" width="10" style="1" customWidth="1"/>
    <col min="10516" max="10526" width="0" style="1" hidden="1" customWidth="1"/>
    <col min="10527" max="10527" width="8.88671875" style="1" customWidth="1"/>
    <col min="10528" max="10528" width="9.109375" style="1"/>
    <col min="10529" max="10529" width="9.5546875" style="1" customWidth="1"/>
    <col min="10530" max="10530" width="10.109375" style="1" customWidth="1"/>
    <col min="10531" max="10531" width="9.88671875" style="1" customWidth="1"/>
    <col min="10532" max="10532" width="9" style="1" customWidth="1"/>
    <col min="10533" max="10533" width="9.88671875" style="1" customWidth="1"/>
    <col min="10534" max="10534" width="9.6640625" style="1" customWidth="1"/>
    <col min="10535" max="10535" width="8.33203125" style="1" customWidth="1"/>
    <col min="10536" max="10536" width="8.44140625" style="1" customWidth="1"/>
    <col min="10537" max="10537" width="11.88671875" style="1" customWidth="1"/>
    <col min="10538" max="10754" width="9.109375" style="1"/>
    <col min="10755" max="10755" width="9.109375" style="1" customWidth="1"/>
    <col min="10756" max="10756" width="7.6640625" style="1" customWidth="1"/>
    <col min="10757" max="10760" width="0" style="1" hidden="1" customWidth="1"/>
    <col min="10761" max="10761" width="7.88671875" style="1" customWidth="1"/>
    <col min="10762" max="10762" width="9.109375" style="1" customWidth="1"/>
    <col min="10763" max="10763" width="9.109375" style="1"/>
    <col min="10764" max="10770" width="0" style="1" hidden="1" customWidth="1"/>
    <col min="10771" max="10771" width="10" style="1" customWidth="1"/>
    <col min="10772" max="10782" width="0" style="1" hidden="1" customWidth="1"/>
    <col min="10783" max="10783" width="8.88671875" style="1" customWidth="1"/>
    <col min="10784" max="10784" width="9.109375" style="1"/>
    <col min="10785" max="10785" width="9.5546875" style="1" customWidth="1"/>
    <col min="10786" max="10786" width="10.109375" style="1" customWidth="1"/>
    <col min="10787" max="10787" width="9.88671875" style="1" customWidth="1"/>
    <col min="10788" max="10788" width="9" style="1" customWidth="1"/>
    <col min="10789" max="10789" width="9.88671875" style="1" customWidth="1"/>
    <col min="10790" max="10790" width="9.6640625" style="1" customWidth="1"/>
    <col min="10791" max="10791" width="8.33203125" style="1" customWidth="1"/>
    <col min="10792" max="10792" width="8.44140625" style="1" customWidth="1"/>
    <col min="10793" max="10793" width="11.88671875" style="1" customWidth="1"/>
    <col min="10794" max="11010" width="9.109375" style="1"/>
    <col min="11011" max="11011" width="9.109375" style="1" customWidth="1"/>
    <col min="11012" max="11012" width="7.6640625" style="1" customWidth="1"/>
    <col min="11013" max="11016" width="0" style="1" hidden="1" customWidth="1"/>
    <col min="11017" max="11017" width="7.88671875" style="1" customWidth="1"/>
    <col min="11018" max="11018" width="9.109375" style="1" customWidth="1"/>
    <col min="11019" max="11019" width="9.109375" style="1"/>
    <col min="11020" max="11026" width="0" style="1" hidden="1" customWidth="1"/>
    <col min="11027" max="11027" width="10" style="1" customWidth="1"/>
    <col min="11028" max="11038" width="0" style="1" hidden="1" customWidth="1"/>
    <col min="11039" max="11039" width="8.88671875" style="1" customWidth="1"/>
    <col min="11040" max="11040" width="9.109375" style="1"/>
    <col min="11041" max="11041" width="9.5546875" style="1" customWidth="1"/>
    <col min="11042" max="11042" width="10.109375" style="1" customWidth="1"/>
    <col min="11043" max="11043" width="9.88671875" style="1" customWidth="1"/>
    <col min="11044" max="11044" width="9" style="1" customWidth="1"/>
    <col min="11045" max="11045" width="9.88671875" style="1" customWidth="1"/>
    <col min="11046" max="11046" width="9.6640625" style="1" customWidth="1"/>
    <col min="11047" max="11047" width="8.33203125" style="1" customWidth="1"/>
    <col min="11048" max="11048" width="8.44140625" style="1" customWidth="1"/>
    <col min="11049" max="11049" width="11.88671875" style="1" customWidth="1"/>
    <col min="11050" max="11266" width="9.109375" style="1"/>
    <col min="11267" max="11267" width="9.109375" style="1" customWidth="1"/>
    <col min="11268" max="11268" width="7.6640625" style="1" customWidth="1"/>
    <col min="11269" max="11272" width="0" style="1" hidden="1" customWidth="1"/>
    <col min="11273" max="11273" width="7.88671875" style="1" customWidth="1"/>
    <col min="11274" max="11274" width="9.109375" style="1" customWidth="1"/>
    <col min="11275" max="11275" width="9.109375" style="1"/>
    <col min="11276" max="11282" width="0" style="1" hidden="1" customWidth="1"/>
    <col min="11283" max="11283" width="10" style="1" customWidth="1"/>
    <col min="11284" max="11294" width="0" style="1" hidden="1" customWidth="1"/>
    <col min="11295" max="11295" width="8.88671875" style="1" customWidth="1"/>
    <col min="11296" max="11296" width="9.109375" style="1"/>
    <col min="11297" max="11297" width="9.5546875" style="1" customWidth="1"/>
    <col min="11298" max="11298" width="10.109375" style="1" customWidth="1"/>
    <col min="11299" max="11299" width="9.88671875" style="1" customWidth="1"/>
    <col min="11300" max="11300" width="9" style="1" customWidth="1"/>
    <col min="11301" max="11301" width="9.88671875" style="1" customWidth="1"/>
    <col min="11302" max="11302" width="9.6640625" style="1" customWidth="1"/>
    <col min="11303" max="11303" width="8.33203125" style="1" customWidth="1"/>
    <col min="11304" max="11304" width="8.44140625" style="1" customWidth="1"/>
    <col min="11305" max="11305" width="11.88671875" style="1" customWidth="1"/>
    <col min="11306" max="11522" width="9.109375" style="1"/>
    <col min="11523" max="11523" width="9.109375" style="1" customWidth="1"/>
    <col min="11524" max="11524" width="7.6640625" style="1" customWidth="1"/>
    <col min="11525" max="11528" width="0" style="1" hidden="1" customWidth="1"/>
    <col min="11529" max="11529" width="7.88671875" style="1" customWidth="1"/>
    <col min="11530" max="11530" width="9.109375" style="1" customWidth="1"/>
    <col min="11531" max="11531" width="9.109375" style="1"/>
    <col min="11532" max="11538" width="0" style="1" hidden="1" customWidth="1"/>
    <col min="11539" max="11539" width="10" style="1" customWidth="1"/>
    <col min="11540" max="11550" width="0" style="1" hidden="1" customWidth="1"/>
    <col min="11551" max="11551" width="8.88671875" style="1" customWidth="1"/>
    <col min="11552" max="11552" width="9.109375" style="1"/>
    <col min="11553" max="11553" width="9.5546875" style="1" customWidth="1"/>
    <col min="11554" max="11554" width="10.109375" style="1" customWidth="1"/>
    <col min="11555" max="11555" width="9.88671875" style="1" customWidth="1"/>
    <col min="11556" max="11556" width="9" style="1" customWidth="1"/>
    <col min="11557" max="11557" width="9.88671875" style="1" customWidth="1"/>
    <col min="11558" max="11558" width="9.6640625" style="1" customWidth="1"/>
    <col min="11559" max="11559" width="8.33203125" style="1" customWidth="1"/>
    <col min="11560" max="11560" width="8.44140625" style="1" customWidth="1"/>
    <col min="11561" max="11561" width="11.88671875" style="1" customWidth="1"/>
    <col min="11562" max="11778" width="9.109375" style="1"/>
    <col min="11779" max="11779" width="9.109375" style="1" customWidth="1"/>
    <col min="11780" max="11780" width="7.6640625" style="1" customWidth="1"/>
    <col min="11781" max="11784" width="0" style="1" hidden="1" customWidth="1"/>
    <col min="11785" max="11785" width="7.88671875" style="1" customWidth="1"/>
    <col min="11786" max="11786" width="9.109375" style="1" customWidth="1"/>
    <col min="11787" max="11787" width="9.109375" style="1"/>
    <col min="11788" max="11794" width="0" style="1" hidden="1" customWidth="1"/>
    <col min="11795" max="11795" width="10" style="1" customWidth="1"/>
    <col min="11796" max="11806" width="0" style="1" hidden="1" customWidth="1"/>
    <col min="11807" max="11807" width="8.88671875" style="1" customWidth="1"/>
    <col min="11808" max="11808" width="9.109375" style="1"/>
    <col min="11809" max="11809" width="9.5546875" style="1" customWidth="1"/>
    <col min="11810" max="11810" width="10.109375" style="1" customWidth="1"/>
    <col min="11811" max="11811" width="9.88671875" style="1" customWidth="1"/>
    <col min="11812" max="11812" width="9" style="1" customWidth="1"/>
    <col min="11813" max="11813" width="9.88671875" style="1" customWidth="1"/>
    <col min="11814" max="11814" width="9.6640625" style="1" customWidth="1"/>
    <col min="11815" max="11815" width="8.33203125" style="1" customWidth="1"/>
    <col min="11816" max="11816" width="8.44140625" style="1" customWidth="1"/>
    <col min="11817" max="11817" width="11.88671875" style="1" customWidth="1"/>
    <col min="11818" max="12034" width="9.109375" style="1"/>
    <col min="12035" max="12035" width="9.109375" style="1" customWidth="1"/>
    <col min="12036" max="12036" width="7.6640625" style="1" customWidth="1"/>
    <col min="12037" max="12040" width="0" style="1" hidden="1" customWidth="1"/>
    <col min="12041" max="12041" width="7.88671875" style="1" customWidth="1"/>
    <col min="12042" max="12042" width="9.109375" style="1" customWidth="1"/>
    <col min="12043" max="12043" width="9.109375" style="1"/>
    <col min="12044" max="12050" width="0" style="1" hidden="1" customWidth="1"/>
    <col min="12051" max="12051" width="10" style="1" customWidth="1"/>
    <col min="12052" max="12062" width="0" style="1" hidden="1" customWidth="1"/>
    <col min="12063" max="12063" width="8.88671875" style="1" customWidth="1"/>
    <col min="12064" max="12064" width="9.109375" style="1"/>
    <col min="12065" max="12065" width="9.5546875" style="1" customWidth="1"/>
    <col min="12066" max="12066" width="10.109375" style="1" customWidth="1"/>
    <col min="12067" max="12067" width="9.88671875" style="1" customWidth="1"/>
    <col min="12068" max="12068" width="9" style="1" customWidth="1"/>
    <col min="12069" max="12069" width="9.88671875" style="1" customWidth="1"/>
    <col min="12070" max="12070" width="9.6640625" style="1" customWidth="1"/>
    <col min="12071" max="12071" width="8.33203125" style="1" customWidth="1"/>
    <col min="12072" max="12072" width="8.44140625" style="1" customWidth="1"/>
    <col min="12073" max="12073" width="11.88671875" style="1" customWidth="1"/>
    <col min="12074" max="12290" width="9.109375" style="1"/>
    <col min="12291" max="12291" width="9.109375" style="1" customWidth="1"/>
    <col min="12292" max="12292" width="7.6640625" style="1" customWidth="1"/>
    <col min="12293" max="12296" width="0" style="1" hidden="1" customWidth="1"/>
    <col min="12297" max="12297" width="7.88671875" style="1" customWidth="1"/>
    <col min="12298" max="12298" width="9.109375" style="1" customWidth="1"/>
    <col min="12299" max="12299" width="9.109375" style="1"/>
    <col min="12300" max="12306" width="0" style="1" hidden="1" customWidth="1"/>
    <col min="12307" max="12307" width="10" style="1" customWidth="1"/>
    <col min="12308" max="12318" width="0" style="1" hidden="1" customWidth="1"/>
    <col min="12319" max="12319" width="8.88671875" style="1" customWidth="1"/>
    <col min="12320" max="12320" width="9.109375" style="1"/>
    <col min="12321" max="12321" width="9.5546875" style="1" customWidth="1"/>
    <col min="12322" max="12322" width="10.109375" style="1" customWidth="1"/>
    <col min="12323" max="12323" width="9.88671875" style="1" customWidth="1"/>
    <col min="12324" max="12324" width="9" style="1" customWidth="1"/>
    <col min="12325" max="12325" width="9.88671875" style="1" customWidth="1"/>
    <col min="12326" max="12326" width="9.6640625" style="1" customWidth="1"/>
    <col min="12327" max="12327" width="8.33203125" style="1" customWidth="1"/>
    <col min="12328" max="12328" width="8.44140625" style="1" customWidth="1"/>
    <col min="12329" max="12329" width="11.88671875" style="1" customWidth="1"/>
    <col min="12330" max="12546" width="9.109375" style="1"/>
    <col min="12547" max="12547" width="9.109375" style="1" customWidth="1"/>
    <col min="12548" max="12548" width="7.6640625" style="1" customWidth="1"/>
    <col min="12549" max="12552" width="0" style="1" hidden="1" customWidth="1"/>
    <col min="12553" max="12553" width="7.88671875" style="1" customWidth="1"/>
    <col min="12554" max="12554" width="9.109375" style="1" customWidth="1"/>
    <col min="12555" max="12555" width="9.109375" style="1"/>
    <col min="12556" max="12562" width="0" style="1" hidden="1" customWidth="1"/>
    <col min="12563" max="12563" width="10" style="1" customWidth="1"/>
    <col min="12564" max="12574" width="0" style="1" hidden="1" customWidth="1"/>
    <col min="12575" max="12575" width="8.88671875" style="1" customWidth="1"/>
    <col min="12576" max="12576" width="9.109375" style="1"/>
    <col min="12577" max="12577" width="9.5546875" style="1" customWidth="1"/>
    <col min="12578" max="12578" width="10.109375" style="1" customWidth="1"/>
    <col min="12579" max="12579" width="9.88671875" style="1" customWidth="1"/>
    <col min="12580" max="12580" width="9" style="1" customWidth="1"/>
    <col min="12581" max="12581" width="9.88671875" style="1" customWidth="1"/>
    <col min="12582" max="12582" width="9.6640625" style="1" customWidth="1"/>
    <col min="12583" max="12583" width="8.33203125" style="1" customWidth="1"/>
    <col min="12584" max="12584" width="8.44140625" style="1" customWidth="1"/>
    <col min="12585" max="12585" width="11.88671875" style="1" customWidth="1"/>
    <col min="12586" max="12802" width="9.109375" style="1"/>
    <col min="12803" max="12803" width="9.109375" style="1" customWidth="1"/>
    <col min="12804" max="12804" width="7.6640625" style="1" customWidth="1"/>
    <col min="12805" max="12808" width="0" style="1" hidden="1" customWidth="1"/>
    <col min="12809" max="12809" width="7.88671875" style="1" customWidth="1"/>
    <col min="12810" max="12810" width="9.109375" style="1" customWidth="1"/>
    <col min="12811" max="12811" width="9.109375" style="1"/>
    <col min="12812" max="12818" width="0" style="1" hidden="1" customWidth="1"/>
    <col min="12819" max="12819" width="10" style="1" customWidth="1"/>
    <col min="12820" max="12830" width="0" style="1" hidden="1" customWidth="1"/>
    <col min="12831" max="12831" width="8.88671875" style="1" customWidth="1"/>
    <col min="12832" max="12832" width="9.109375" style="1"/>
    <col min="12833" max="12833" width="9.5546875" style="1" customWidth="1"/>
    <col min="12834" max="12834" width="10.109375" style="1" customWidth="1"/>
    <col min="12835" max="12835" width="9.88671875" style="1" customWidth="1"/>
    <col min="12836" max="12836" width="9" style="1" customWidth="1"/>
    <col min="12837" max="12837" width="9.88671875" style="1" customWidth="1"/>
    <col min="12838" max="12838" width="9.6640625" style="1" customWidth="1"/>
    <col min="12839" max="12839" width="8.33203125" style="1" customWidth="1"/>
    <col min="12840" max="12840" width="8.44140625" style="1" customWidth="1"/>
    <col min="12841" max="12841" width="11.88671875" style="1" customWidth="1"/>
    <col min="12842" max="13058" width="9.109375" style="1"/>
    <col min="13059" max="13059" width="9.109375" style="1" customWidth="1"/>
    <col min="13060" max="13060" width="7.6640625" style="1" customWidth="1"/>
    <col min="13061" max="13064" width="0" style="1" hidden="1" customWidth="1"/>
    <col min="13065" max="13065" width="7.88671875" style="1" customWidth="1"/>
    <col min="13066" max="13066" width="9.109375" style="1" customWidth="1"/>
    <col min="13067" max="13067" width="9.109375" style="1"/>
    <col min="13068" max="13074" width="0" style="1" hidden="1" customWidth="1"/>
    <col min="13075" max="13075" width="10" style="1" customWidth="1"/>
    <col min="13076" max="13086" width="0" style="1" hidden="1" customWidth="1"/>
    <col min="13087" max="13087" width="8.88671875" style="1" customWidth="1"/>
    <col min="13088" max="13088" width="9.109375" style="1"/>
    <col min="13089" max="13089" width="9.5546875" style="1" customWidth="1"/>
    <col min="13090" max="13090" width="10.109375" style="1" customWidth="1"/>
    <col min="13091" max="13091" width="9.88671875" style="1" customWidth="1"/>
    <col min="13092" max="13092" width="9" style="1" customWidth="1"/>
    <col min="13093" max="13093" width="9.88671875" style="1" customWidth="1"/>
    <col min="13094" max="13094" width="9.6640625" style="1" customWidth="1"/>
    <col min="13095" max="13095" width="8.33203125" style="1" customWidth="1"/>
    <col min="13096" max="13096" width="8.44140625" style="1" customWidth="1"/>
    <col min="13097" max="13097" width="11.88671875" style="1" customWidth="1"/>
    <col min="13098" max="13314" width="9.109375" style="1"/>
    <col min="13315" max="13315" width="9.109375" style="1" customWidth="1"/>
    <col min="13316" max="13316" width="7.6640625" style="1" customWidth="1"/>
    <col min="13317" max="13320" width="0" style="1" hidden="1" customWidth="1"/>
    <col min="13321" max="13321" width="7.88671875" style="1" customWidth="1"/>
    <col min="13322" max="13322" width="9.109375" style="1" customWidth="1"/>
    <col min="13323" max="13323" width="9.109375" style="1"/>
    <col min="13324" max="13330" width="0" style="1" hidden="1" customWidth="1"/>
    <col min="13331" max="13331" width="10" style="1" customWidth="1"/>
    <col min="13332" max="13342" width="0" style="1" hidden="1" customWidth="1"/>
    <col min="13343" max="13343" width="8.88671875" style="1" customWidth="1"/>
    <col min="13344" max="13344" width="9.109375" style="1"/>
    <col min="13345" max="13345" width="9.5546875" style="1" customWidth="1"/>
    <col min="13346" max="13346" width="10.109375" style="1" customWidth="1"/>
    <col min="13347" max="13347" width="9.88671875" style="1" customWidth="1"/>
    <col min="13348" max="13348" width="9" style="1" customWidth="1"/>
    <col min="13349" max="13349" width="9.88671875" style="1" customWidth="1"/>
    <col min="13350" max="13350" width="9.6640625" style="1" customWidth="1"/>
    <col min="13351" max="13351" width="8.33203125" style="1" customWidth="1"/>
    <col min="13352" max="13352" width="8.44140625" style="1" customWidth="1"/>
    <col min="13353" max="13353" width="11.88671875" style="1" customWidth="1"/>
    <col min="13354" max="13570" width="9.109375" style="1"/>
    <col min="13571" max="13571" width="9.109375" style="1" customWidth="1"/>
    <col min="13572" max="13572" width="7.6640625" style="1" customWidth="1"/>
    <col min="13573" max="13576" width="0" style="1" hidden="1" customWidth="1"/>
    <col min="13577" max="13577" width="7.88671875" style="1" customWidth="1"/>
    <col min="13578" max="13578" width="9.109375" style="1" customWidth="1"/>
    <col min="13579" max="13579" width="9.109375" style="1"/>
    <col min="13580" max="13586" width="0" style="1" hidden="1" customWidth="1"/>
    <col min="13587" max="13587" width="10" style="1" customWidth="1"/>
    <col min="13588" max="13598" width="0" style="1" hidden="1" customWidth="1"/>
    <col min="13599" max="13599" width="8.88671875" style="1" customWidth="1"/>
    <col min="13600" max="13600" width="9.109375" style="1"/>
    <col min="13601" max="13601" width="9.5546875" style="1" customWidth="1"/>
    <col min="13602" max="13602" width="10.109375" style="1" customWidth="1"/>
    <col min="13603" max="13603" width="9.88671875" style="1" customWidth="1"/>
    <col min="13604" max="13604" width="9" style="1" customWidth="1"/>
    <col min="13605" max="13605" width="9.88671875" style="1" customWidth="1"/>
    <col min="13606" max="13606" width="9.6640625" style="1" customWidth="1"/>
    <col min="13607" max="13607" width="8.33203125" style="1" customWidth="1"/>
    <col min="13608" max="13608" width="8.44140625" style="1" customWidth="1"/>
    <col min="13609" max="13609" width="11.88671875" style="1" customWidth="1"/>
    <col min="13610" max="13826" width="9.109375" style="1"/>
    <col min="13827" max="13827" width="9.109375" style="1" customWidth="1"/>
    <col min="13828" max="13828" width="7.6640625" style="1" customWidth="1"/>
    <col min="13829" max="13832" width="0" style="1" hidden="1" customWidth="1"/>
    <col min="13833" max="13833" width="7.88671875" style="1" customWidth="1"/>
    <col min="13834" max="13834" width="9.109375" style="1" customWidth="1"/>
    <col min="13835" max="13835" width="9.109375" style="1"/>
    <col min="13836" max="13842" width="0" style="1" hidden="1" customWidth="1"/>
    <col min="13843" max="13843" width="10" style="1" customWidth="1"/>
    <col min="13844" max="13854" width="0" style="1" hidden="1" customWidth="1"/>
    <col min="13855" max="13855" width="8.88671875" style="1" customWidth="1"/>
    <col min="13856" max="13856" width="9.109375" style="1"/>
    <col min="13857" max="13857" width="9.5546875" style="1" customWidth="1"/>
    <col min="13858" max="13858" width="10.109375" style="1" customWidth="1"/>
    <col min="13859" max="13859" width="9.88671875" style="1" customWidth="1"/>
    <col min="13860" max="13860" width="9" style="1" customWidth="1"/>
    <col min="13861" max="13861" width="9.88671875" style="1" customWidth="1"/>
    <col min="13862" max="13862" width="9.6640625" style="1" customWidth="1"/>
    <col min="13863" max="13863" width="8.33203125" style="1" customWidth="1"/>
    <col min="13864" max="13864" width="8.44140625" style="1" customWidth="1"/>
    <col min="13865" max="13865" width="11.88671875" style="1" customWidth="1"/>
    <col min="13866" max="14082" width="9.109375" style="1"/>
    <col min="14083" max="14083" width="9.109375" style="1" customWidth="1"/>
    <col min="14084" max="14084" width="7.6640625" style="1" customWidth="1"/>
    <col min="14085" max="14088" width="0" style="1" hidden="1" customWidth="1"/>
    <col min="14089" max="14089" width="7.88671875" style="1" customWidth="1"/>
    <col min="14090" max="14090" width="9.109375" style="1" customWidth="1"/>
    <col min="14091" max="14091" width="9.109375" style="1"/>
    <col min="14092" max="14098" width="0" style="1" hidden="1" customWidth="1"/>
    <col min="14099" max="14099" width="10" style="1" customWidth="1"/>
    <col min="14100" max="14110" width="0" style="1" hidden="1" customWidth="1"/>
    <col min="14111" max="14111" width="8.88671875" style="1" customWidth="1"/>
    <col min="14112" max="14112" width="9.109375" style="1"/>
    <col min="14113" max="14113" width="9.5546875" style="1" customWidth="1"/>
    <col min="14114" max="14114" width="10.109375" style="1" customWidth="1"/>
    <col min="14115" max="14115" width="9.88671875" style="1" customWidth="1"/>
    <col min="14116" max="14116" width="9" style="1" customWidth="1"/>
    <col min="14117" max="14117" width="9.88671875" style="1" customWidth="1"/>
    <col min="14118" max="14118" width="9.6640625" style="1" customWidth="1"/>
    <col min="14119" max="14119" width="8.33203125" style="1" customWidth="1"/>
    <col min="14120" max="14120" width="8.44140625" style="1" customWidth="1"/>
    <col min="14121" max="14121" width="11.88671875" style="1" customWidth="1"/>
    <col min="14122" max="14338" width="9.109375" style="1"/>
    <col min="14339" max="14339" width="9.109375" style="1" customWidth="1"/>
    <col min="14340" max="14340" width="7.6640625" style="1" customWidth="1"/>
    <col min="14341" max="14344" width="0" style="1" hidden="1" customWidth="1"/>
    <col min="14345" max="14345" width="7.88671875" style="1" customWidth="1"/>
    <col min="14346" max="14346" width="9.109375" style="1" customWidth="1"/>
    <col min="14347" max="14347" width="9.109375" style="1"/>
    <col min="14348" max="14354" width="0" style="1" hidden="1" customWidth="1"/>
    <col min="14355" max="14355" width="10" style="1" customWidth="1"/>
    <col min="14356" max="14366" width="0" style="1" hidden="1" customWidth="1"/>
    <col min="14367" max="14367" width="8.88671875" style="1" customWidth="1"/>
    <col min="14368" max="14368" width="9.109375" style="1"/>
    <col min="14369" max="14369" width="9.5546875" style="1" customWidth="1"/>
    <col min="14370" max="14370" width="10.109375" style="1" customWidth="1"/>
    <col min="14371" max="14371" width="9.88671875" style="1" customWidth="1"/>
    <col min="14372" max="14372" width="9" style="1" customWidth="1"/>
    <col min="14373" max="14373" width="9.88671875" style="1" customWidth="1"/>
    <col min="14374" max="14374" width="9.6640625" style="1" customWidth="1"/>
    <col min="14375" max="14375" width="8.33203125" style="1" customWidth="1"/>
    <col min="14376" max="14376" width="8.44140625" style="1" customWidth="1"/>
    <col min="14377" max="14377" width="11.88671875" style="1" customWidth="1"/>
    <col min="14378" max="14594" width="9.109375" style="1"/>
    <col min="14595" max="14595" width="9.109375" style="1" customWidth="1"/>
    <col min="14596" max="14596" width="7.6640625" style="1" customWidth="1"/>
    <col min="14597" max="14600" width="0" style="1" hidden="1" customWidth="1"/>
    <col min="14601" max="14601" width="7.88671875" style="1" customWidth="1"/>
    <col min="14602" max="14602" width="9.109375" style="1" customWidth="1"/>
    <col min="14603" max="14603" width="9.109375" style="1"/>
    <col min="14604" max="14610" width="0" style="1" hidden="1" customWidth="1"/>
    <col min="14611" max="14611" width="10" style="1" customWidth="1"/>
    <col min="14612" max="14622" width="0" style="1" hidden="1" customWidth="1"/>
    <col min="14623" max="14623" width="8.88671875" style="1" customWidth="1"/>
    <col min="14624" max="14624" width="9.109375" style="1"/>
    <col min="14625" max="14625" width="9.5546875" style="1" customWidth="1"/>
    <col min="14626" max="14626" width="10.109375" style="1" customWidth="1"/>
    <col min="14627" max="14627" width="9.88671875" style="1" customWidth="1"/>
    <col min="14628" max="14628" width="9" style="1" customWidth="1"/>
    <col min="14629" max="14629" width="9.88671875" style="1" customWidth="1"/>
    <col min="14630" max="14630" width="9.6640625" style="1" customWidth="1"/>
    <col min="14631" max="14631" width="8.33203125" style="1" customWidth="1"/>
    <col min="14632" max="14632" width="8.44140625" style="1" customWidth="1"/>
    <col min="14633" max="14633" width="11.88671875" style="1" customWidth="1"/>
    <col min="14634" max="14850" width="9.109375" style="1"/>
    <col min="14851" max="14851" width="9.109375" style="1" customWidth="1"/>
    <col min="14852" max="14852" width="7.6640625" style="1" customWidth="1"/>
    <col min="14853" max="14856" width="0" style="1" hidden="1" customWidth="1"/>
    <col min="14857" max="14857" width="7.88671875" style="1" customWidth="1"/>
    <col min="14858" max="14858" width="9.109375" style="1" customWidth="1"/>
    <col min="14859" max="14859" width="9.109375" style="1"/>
    <col min="14860" max="14866" width="0" style="1" hidden="1" customWidth="1"/>
    <col min="14867" max="14867" width="10" style="1" customWidth="1"/>
    <col min="14868" max="14878" width="0" style="1" hidden="1" customWidth="1"/>
    <col min="14879" max="14879" width="8.88671875" style="1" customWidth="1"/>
    <col min="14880" max="14880" width="9.109375" style="1"/>
    <col min="14881" max="14881" width="9.5546875" style="1" customWidth="1"/>
    <col min="14882" max="14882" width="10.109375" style="1" customWidth="1"/>
    <col min="14883" max="14883" width="9.88671875" style="1" customWidth="1"/>
    <col min="14884" max="14884" width="9" style="1" customWidth="1"/>
    <col min="14885" max="14885" width="9.88671875" style="1" customWidth="1"/>
    <col min="14886" max="14886" width="9.6640625" style="1" customWidth="1"/>
    <col min="14887" max="14887" width="8.33203125" style="1" customWidth="1"/>
    <col min="14888" max="14888" width="8.44140625" style="1" customWidth="1"/>
    <col min="14889" max="14889" width="11.88671875" style="1" customWidth="1"/>
    <col min="14890" max="15106" width="9.109375" style="1"/>
    <col min="15107" max="15107" width="9.109375" style="1" customWidth="1"/>
    <col min="15108" max="15108" width="7.6640625" style="1" customWidth="1"/>
    <col min="15109" max="15112" width="0" style="1" hidden="1" customWidth="1"/>
    <col min="15113" max="15113" width="7.88671875" style="1" customWidth="1"/>
    <col min="15114" max="15114" width="9.109375" style="1" customWidth="1"/>
    <col min="15115" max="15115" width="9.109375" style="1"/>
    <col min="15116" max="15122" width="0" style="1" hidden="1" customWidth="1"/>
    <col min="15123" max="15123" width="10" style="1" customWidth="1"/>
    <col min="15124" max="15134" width="0" style="1" hidden="1" customWidth="1"/>
    <col min="15135" max="15135" width="8.88671875" style="1" customWidth="1"/>
    <col min="15136" max="15136" width="9.109375" style="1"/>
    <col min="15137" max="15137" width="9.5546875" style="1" customWidth="1"/>
    <col min="15138" max="15138" width="10.109375" style="1" customWidth="1"/>
    <col min="15139" max="15139" width="9.88671875" style="1" customWidth="1"/>
    <col min="15140" max="15140" width="9" style="1" customWidth="1"/>
    <col min="15141" max="15141" width="9.88671875" style="1" customWidth="1"/>
    <col min="15142" max="15142" width="9.6640625" style="1" customWidth="1"/>
    <col min="15143" max="15143" width="8.33203125" style="1" customWidth="1"/>
    <col min="15144" max="15144" width="8.44140625" style="1" customWidth="1"/>
    <col min="15145" max="15145" width="11.88671875" style="1" customWidth="1"/>
    <col min="15146" max="15362" width="9.109375" style="1"/>
    <col min="15363" max="15363" width="9.109375" style="1" customWidth="1"/>
    <col min="15364" max="15364" width="7.6640625" style="1" customWidth="1"/>
    <col min="15365" max="15368" width="0" style="1" hidden="1" customWidth="1"/>
    <col min="15369" max="15369" width="7.88671875" style="1" customWidth="1"/>
    <col min="15370" max="15370" width="9.109375" style="1" customWidth="1"/>
    <col min="15371" max="15371" width="9.109375" style="1"/>
    <col min="15372" max="15378" width="0" style="1" hidden="1" customWidth="1"/>
    <col min="15379" max="15379" width="10" style="1" customWidth="1"/>
    <col min="15380" max="15390" width="0" style="1" hidden="1" customWidth="1"/>
    <col min="15391" max="15391" width="8.88671875" style="1" customWidth="1"/>
    <col min="15392" max="15392" width="9.109375" style="1"/>
    <col min="15393" max="15393" width="9.5546875" style="1" customWidth="1"/>
    <col min="15394" max="15394" width="10.109375" style="1" customWidth="1"/>
    <col min="15395" max="15395" width="9.88671875" style="1" customWidth="1"/>
    <col min="15396" max="15396" width="9" style="1" customWidth="1"/>
    <col min="15397" max="15397" width="9.88671875" style="1" customWidth="1"/>
    <col min="15398" max="15398" width="9.6640625" style="1" customWidth="1"/>
    <col min="15399" max="15399" width="8.33203125" style="1" customWidth="1"/>
    <col min="15400" max="15400" width="8.44140625" style="1" customWidth="1"/>
    <col min="15401" max="15401" width="11.88671875" style="1" customWidth="1"/>
    <col min="15402" max="15618" width="9.109375" style="1"/>
    <col min="15619" max="15619" width="9.109375" style="1" customWidth="1"/>
    <col min="15620" max="15620" width="7.6640625" style="1" customWidth="1"/>
    <col min="15621" max="15624" width="0" style="1" hidden="1" customWidth="1"/>
    <col min="15625" max="15625" width="7.88671875" style="1" customWidth="1"/>
    <col min="15626" max="15626" width="9.109375" style="1" customWidth="1"/>
    <col min="15627" max="15627" width="9.109375" style="1"/>
    <col min="15628" max="15634" width="0" style="1" hidden="1" customWidth="1"/>
    <col min="15635" max="15635" width="10" style="1" customWidth="1"/>
    <col min="15636" max="15646" width="0" style="1" hidden="1" customWidth="1"/>
    <col min="15647" max="15647" width="8.88671875" style="1" customWidth="1"/>
    <col min="15648" max="15648" width="9.109375" style="1"/>
    <col min="15649" max="15649" width="9.5546875" style="1" customWidth="1"/>
    <col min="15650" max="15650" width="10.109375" style="1" customWidth="1"/>
    <col min="15651" max="15651" width="9.88671875" style="1" customWidth="1"/>
    <col min="15652" max="15652" width="9" style="1" customWidth="1"/>
    <col min="15653" max="15653" width="9.88671875" style="1" customWidth="1"/>
    <col min="15654" max="15654" width="9.6640625" style="1" customWidth="1"/>
    <col min="15655" max="15655" width="8.33203125" style="1" customWidth="1"/>
    <col min="15656" max="15656" width="8.44140625" style="1" customWidth="1"/>
    <col min="15657" max="15657" width="11.88671875" style="1" customWidth="1"/>
    <col min="15658" max="15874" width="9.109375" style="1"/>
    <col min="15875" max="15875" width="9.109375" style="1" customWidth="1"/>
    <col min="15876" max="15876" width="7.6640625" style="1" customWidth="1"/>
    <col min="15877" max="15880" width="0" style="1" hidden="1" customWidth="1"/>
    <col min="15881" max="15881" width="7.88671875" style="1" customWidth="1"/>
    <col min="15882" max="15882" width="9.109375" style="1" customWidth="1"/>
    <col min="15883" max="15883" width="9.109375" style="1"/>
    <col min="15884" max="15890" width="0" style="1" hidden="1" customWidth="1"/>
    <col min="15891" max="15891" width="10" style="1" customWidth="1"/>
    <col min="15892" max="15902" width="0" style="1" hidden="1" customWidth="1"/>
    <col min="15903" max="15903" width="8.88671875" style="1" customWidth="1"/>
    <col min="15904" max="15904" width="9.109375" style="1"/>
    <col min="15905" max="15905" width="9.5546875" style="1" customWidth="1"/>
    <col min="15906" max="15906" width="10.109375" style="1" customWidth="1"/>
    <col min="15907" max="15907" width="9.88671875" style="1" customWidth="1"/>
    <col min="15908" max="15908" width="9" style="1" customWidth="1"/>
    <col min="15909" max="15909" width="9.88671875" style="1" customWidth="1"/>
    <col min="15910" max="15910" width="9.6640625" style="1" customWidth="1"/>
    <col min="15911" max="15911" width="8.33203125" style="1" customWidth="1"/>
    <col min="15912" max="15912" width="8.44140625" style="1" customWidth="1"/>
    <col min="15913" max="15913" width="11.88671875" style="1" customWidth="1"/>
    <col min="15914" max="16130" width="9.109375" style="1"/>
    <col min="16131" max="16131" width="9.109375" style="1" customWidth="1"/>
    <col min="16132" max="16132" width="7.6640625" style="1" customWidth="1"/>
    <col min="16133" max="16136" width="0" style="1" hidden="1" customWidth="1"/>
    <col min="16137" max="16137" width="7.88671875" style="1" customWidth="1"/>
    <col min="16138" max="16138" width="9.109375" style="1" customWidth="1"/>
    <col min="16139" max="16139" width="9.109375" style="1"/>
    <col min="16140" max="16146" width="0" style="1" hidden="1" customWidth="1"/>
    <col min="16147" max="16147" width="10" style="1" customWidth="1"/>
    <col min="16148" max="16158" width="0" style="1" hidden="1" customWidth="1"/>
    <col min="16159" max="16159" width="8.88671875" style="1" customWidth="1"/>
    <col min="16160" max="16160" width="9.109375" style="1"/>
    <col min="16161" max="16161" width="9.5546875" style="1" customWidth="1"/>
    <col min="16162" max="16162" width="10.109375" style="1" customWidth="1"/>
    <col min="16163" max="16163" width="9.88671875" style="1" customWidth="1"/>
    <col min="16164" max="16164" width="9" style="1" customWidth="1"/>
    <col min="16165" max="16165" width="9.88671875" style="1" customWidth="1"/>
    <col min="16166" max="16166" width="9.6640625" style="1" customWidth="1"/>
    <col min="16167" max="16167" width="8.33203125" style="1" customWidth="1"/>
    <col min="16168" max="16168" width="8.44140625" style="1" customWidth="1"/>
    <col min="16169" max="16169" width="11.88671875" style="1" customWidth="1"/>
    <col min="16170" max="16384" width="9.109375" style="1"/>
  </cols>
  <sheetData>
    <row r="1" spans="1:41" ht="23.25" customHeight="1" x14ac:dyDescent="0.2">
      <c r="A1" s="386" t="s">
        <v>85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9"/>
    </row>
    <row r="2" spans="1:41" ht="13.5" thickBot="1" x14ac:dyDescent="0.25">
      <c r="A2" s="81"/>
      <c r="B2" s="82"/>
      <c r="C2" s="82"/>
      <c r="D2" s="82"/>
      <c r="E2" s="82"/>
      <c r="F2" s="82"/>
      <c r="G2" s="82"/>
      <c r="H2" s="82"/>
      <c r="I2" s="83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4"/>
      <c r="AF2" s="82"/>
      <c r="AG2" s="82"/>
      <c r="AH2" s="82"/>
      <c r="AI2" s="83"/>
      <c r="AJ2" s="82"/>
      <c r="AK2" s="82"/>
      <c r="AL2" s="82"/>
      <c r="AM2" s="82"/>
      <c r="AN2" s="83"/>
      <c r="AO2" s="84"/>
    </row>
    <row r="3" spans="1:41" ht="13.5" thickBot="1" x14ac:dyDescent="0.25">
      <c r="A3" s="390" t="s">
        <v>57</v>
      </c>
      <c r="B3" s="391"/>
      <c r="C3" s="391"/>
      <c r="D3" s="391"/>
      <c r="E3" s="391"/>
      <c r="F3" s="391"/>
      <c r="G3" s="391"/>
      <c r="H3" s="391"/>
      <c r="I3" s="391"/>
      <c r="J3" s="392"/>
      <c r="K3" s="390" t="s">
        <v>58</v>
      </c>
      <c r="L3" s="391"/>
      <c r="M3" s="391"/>
      <c r="N3" s="391"/>
      <c r="O3" s="391"/>
      <c r="P3" s="391"/>
      <c r="Q3" s="391"/>
      <c r="R3" s="391"/>
      <c r="S3" s="391"/>
      <c r="T3" s="391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4"/>
      <c r="AF3" s="395" t="s">
        <v>57</v>
      </c>
      <c r="AG3" s="396"/>
      <c r="AH3" s="395" t="s">
        <v>58</v>
      </c>
      <c r="AI3" s="397"/>
      <c r="AJ3" s="396"/>
      <c r="AK3" s="395" t="s">
        <v>57</v>
      </c>
      <c r="AL3" s="396"/>
      <c r="AM3" s="395" t="s">
        <v>58</v>
      </c>
      <c r="AN3" s="397"/>
      <c r="AO3" s="396"/>
    </row>
    <row r="4" spans="1:41" ht="12.75" x14ac:dyDescent="0.2">
      <c r="A4" s="369">
        <v>2025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1"/>
      <c r="AF4" s="372">
        <v>2026</v>
      </c>
      <c r="AG4" s="372"/>
      <c r="AH4" s="372"/>
      <c r="AI4" s="372"/>
      <c r="AJ4" s="372"/>
      <c r="AK4" s="372">
        <v>2027</v>
      </c>
      <c r="AL4" s="372"/>
      <c r="AM4" s="372"/>
      <c r="AN4" s="372"/>
      <c r="AO4" s="373"/>
    </row>
    <row r="5" spans="1:41" ht="67.5" customHeight="1" x14ac:dyDescent="0.2">
      <c r="A5" s="374" t="s">
        <v>59</v>
      </c>
      <c r="B5" s="375"/>
      <c r="C5" s="375"/>
      <c r="D5" s="375"/>
      <c r="E5" s="375"/>
      <c r="F5" s="375"/>
      <c r="G5" s="375"/>
      <c r="H5" s="85"/>
      <c r="I5" s="374" t="s">
        <v>60</v>
      </c>
      <c r="J5" s="376"/>
      <c r="K5" s="377" t="s">
        <v>61</v>
      </c>
      <c r="L5" s="378"/>
      <c r="M5" s="86"/>
      <c r="N5" s="86"/>
      <c r="O5" s="86"/>
      <c r="P5" s="86"/>
      <c r="Q5" s="86"/>
      <c r="R5" s="87"/>
      <c r="S5" s="88" t="s">
        <v>62</v>
      </c>
      <c r="T5" s="89"/>
      <c r="U5" s="87"/>
      <c r="V5" s="87"/>
      <c r="W5" s="87"/>
      <c r="X5" s="87"/>
      <c r="Y5" s="87"/>
      <c r="Z5" s="87"/>
      <c r="AA5" s="87"/>
      <c r="AB5" s="87"/>
      <c r="AC5" s="87"/>
      <c r="AD5" s="87"/>
      <c r="AE5" s="90" t="s">
        <v>63</v>
      </c>
      <c r="AF5" s="379" t="s">
        <v>60</v>
      </c>
      <c r="AG5" s="379"/>
      <c r="AH5" s="88" t="s">
        <v>61</v>
      </c>
      <c r="AI5" s="88" t="s">
        <v>62</v>
      </c>
      <c r="AJ5" s="91" t="s">
        <v>63</v>
      </c>
      <c r="AK5" s="379" t="s">
        <v>60</v>
      </c>
      <c r="AL5" s="379"/>
      <c r="AM5" s="88" t="s">
        <v>61</v>
      </c>
      <c r="AN5" s="88" t="s">
        <v>62</v>
      </c>
      <c r="AO5" s="91" t="s">
        <v>63</v>
      </c>
    </row>
    <row r="6" spans="1:41" ht="13.5" thickBot="1" x14ac:dyDescent="0.25">
      <c r="A6" s="92"/>
      <c r="B6" s="93"/>
      <c r="C6" s="93"/>
      <c r="D6" s="93"/>
      <c r="E6" s="93"/>
      <c r="F6" s="93"/>
      <c r="G6" s="93"/>
      <c r="H6" s="94"/>
      <c r="I6" s="380"/>
      <c r="J6" s="381"/>
      <c r="K6" s="382" t="s">
        <v>64</v>
      </c>
      <c r="L6" s="383"/>
      <c r="M6" s="95"/>
      <c r="N6" s="95"/>
      <c r="O6" s="95"/>
      <c r="P6" s="95"/>
      <c r="Q6" s="95"/>
      <c r="R6" s="96"/>
      <c r="S6" s="384" t="s">
        <v>64</v>
      </c>
      <c r="T6" s="385"/>
      <c r="U6" s="96"/>
      <c r="V6" s="96"/>
      <c r="W6" s="96"/>
      <c r="X6" s="96"/>
      <c r="Y6" s="96"/>
      <c r="Z6" s="96"/>
      <c r="AA6" s="96"/>
      <c r="AB6" s="96"/>
      <c r="AC6" s="96"/>
      <c r="AD6" s="96"/>
      <c r="AE6" s="97" t="s">
        <v>64</v>
      </c>
      <c r="AF6" s="380"/>
      <c r="AG6" s="381"/>
      <c r="AH6" s="98" t="s">
        <v>64</v>
      </c>
      <c r="AI6" s="99" t="s">
        <v>64</v>
      </c>
      <c r="AJ6" s="97" t="s">
        <v>64</v>
      </c>
      <c r="AK6" s="380"/>
      <c r="AL6" s="381"/>
      <c r="AM6" s="98" t="s">
        <v>64</v>
      </c>
      <c r="AN6" s="99" t="s">
        <v>64</v>
      </c>
      <c r="AO6" s="97" t="s">
        <v>64</v>
      </c>
    </row>
    <row r="7" spans="1:41" s="110" customFormat="1" ht="12.75" x14ac:dyDescent="0.2">
      <c r="A7" s="100" t="s">
        <v>65</v>
      </c>
      <c r="B7" s="101"/>
      <c r="C7" s="101"/>
      <c r="D7" s="101"/>
      <c r="E7" s="101"/>
      <c r="F7" s="102"/>
      <c r="G7" s="101"/>
      <c r="H7" s="102"/>
      <c r="I7" s="103"/>
      <c r="J7" s="104"/>
      <c r="K7" s="105"/>
      <c r="L7" s="106"/>
      <c r="M7" s="107"/>
      <c r="N7" s="107"/>
      <c r="O7" s="107"/>
      <c r="P7" s="107"/>
      <c r="Q7" s="107"/>
      <c r="R7" s="108"/>
      <c r="S7" s="103"/>
      <c r="T7" s="103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3"/>
      <c r="AF7" s="103"/>
      <c r="AG7" s="104"/>
      <c r="AH7" s="105"/>
      <c r="AI7" s="103"/>
      <c r="AJ7" s="103"/>
      <c r="AK7" s="103"/>
      <c r="AL7" s="104"/>
      <c r="AM7" s="105"/>
      <c r="AN7" s="103"/>
      <c r="AO7" s="103"/>
    </row>
    <row r="8" spans="1:41" ht="12.75" x14ac:dyDescent="0.2">
      <c r="A8" s="111" t="s">
        <v>66</v>
      </c>
      <c r="B8" s="112"/>
      <c r="C8" s="112"/>
      <c r="D8" s="112"/>
      <c r="E8" s="112"/>
      <c r="F8" s="113"/>
      <c r="G8" s="112"/>
      <c r="H8" s="113"/>
      <c r="I8" s="114"/>
      <c r="J8" s="114"/>
      <c r="K8" s="115"/>
      <c r="L8" s="116"/>
      <c r="M8" s="117"/>
      <c r="N8" s="117"/>
      <c r="O8" s="117"/>
      <c r="P8" s="117"/>
      <c r="Q8" s="117"/>
      <c r="R8" s="118"/>
      <c r="S8" s="114"/>
      <c r="T8" s="114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4"/>
      <c r="AF8" s="114"/>
      <c r="AG8" s="114"/>
      <c r="AH8" s="115"/>
      <c r="AI8" s="114"/>
      <c r="AJ8" s="114"/>
      <c r="AK8" s="114"/>
      <c r="AL8" s="114"/>
      <c r="AM8" s="115"/>
      <c r="AN8" s="114"/>
      <c r="AO8" s="114"/>
    </row>
    <row r="9" spans="1:41" ht="12.75" x14ac:dyDescent="0.2">
      <c r="A9" s="111" t="s">
        <v>67</v>
      </c>
      <c r="B9" s="112"/>
      <c r="C9" s="112"/>
      <c r="D9" s="112"/>
      <c r="E9" s="112"/>
      <c r="F9" s="113"/>
      <c r="G9" s="112"/>
      <c r="H9" s="113"/>
      <c r="I9" s="120"/>
      <c r="J9" s="114"/>
      <c r="K9" s="115"/>
      <c r="L9" s="116"/>
      <c r="M9" s="117"/>
      <c r="N9" s="117"/>
      <c r="O9" s="117"/>
      <c r="P9" s="117"/>
      <c r="Q9" s="117"/>
      <c r="R9" s="118"/>
      <c r="S9" s="114"/>
      <c r="T9" s="114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4"/>
      <c r="AF9" s="120"/>
      <c r="AG9" s="114"/>
      <c r="AH9" s="115"/>
      <c r="AI9" s="114"/>
      <c r="AJ9" s="114"/>
      <c r="AK9" s="120"/>
      <c r="AL9" s="114"/>
      <c r="AM9" s="115"/>
      <c r="AN9" s="114"/>
      <c r="AO9" s="120"/>
    </row>
    <row r="10" spans="1:41" ht="12.75" x14ac:dyDescent="0.2">
      <c r="A10" s="111" t="s">
        <v>68</v>
      </c>
      <c r="B10" s="112"/>
      <c r="C10" s="112"/>
      <c r="D10" s="112"/>
      <c r="E10" s="112"/>
      <c r="F10" s="113"/>
      <c r="G10" s="112"/>
      <c r="H10" s="113"/>
      <c r="I10" s="114"/>
      <c r="J10" s="114"/>
      <c r="K10" s="115"/>
      <c r="L10" s="116"/>
      <c r="M10" s="117"/>
      <c r="N10" s="117"/>
      <c r="O10" s="117"/>
      <c r="P10" s="117"/>
      <c r="Q10" s="117"/>
      <c r="R10" s="118"/>
      <c r="S10" s="114"/>
      <c r="T10" s="114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4"/>
      <c r="AF10" s="114"/>
      <c r="AG10" s="114"/>
      <c r="AH10" s="115"/>
      <c r="AI10" s="114"/>
      <c r="AJ10" s="114"/>
      <c r="AK10" s="114"/>
      <c r="AL10" s="114"/>
      <c r="AM10" s="115"/>
      <c r="AN10" s="114"/>
      <c r="AO10" s="114"/>
    </row>
    <row r="11" spans="1:41" ht="12.75" x14ac:dyDescent="0.2">
      <c r="A11" s="111" t="s">
        <v>69</v>
      </c>
      <c r="B11" s="112"/>
      <c r="C11" s="112"/>
      <c r="D11" s="112"/>
      <c r="E11" s="112"/>
      <c r="F11" s="113"/>
      <c r="G11" s="112"/>
      <c r="H11" s="113"/>
      <c r="I11" s="114"/>
      <c r="J11" s="114"/>
      <c r="K11" s="115"/>
      <c r="L11" s="116"/>
      <c r="M11" s="117"/>
      <c r="N11" s="117"/>
      <c r="O11" s="117"/>
      <c r="P11" s="117"/>
      <c r="Q11" s="117"/>
      <c r="R11" s="118"/>
      <c r="S11" s="114"/>
      <c r="T11" s="114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4"/>
      <c r="AF11" s="114"/>
      <c r="AG11" s="114"/>
      <c r="AH11" s="115"/>
      <c r="AI11" s="114"/>
      <c r="AJ11" s="114"/>
      <c r="AK11" s="114"/>
      <c r="AL11" s="114"/>
      <c r="AM11" s="115"/>
      <c r="AN11" s="114"/>
      <c r="AO11" s="114"/>
    </row>
    <row r="12" spans="1:41" ht="12.75" x14ac:dyDescent="0.2">
      <c r="A12" s="111" t="s">
        <v>70</v>
      </c>
      <c r="B12" s="112"/>
      <c r="C12" s="112"/>
      <c r="D12" s="112"/>
      <c r="E12" s="112"/>
      <c r="F12" s="113"/>
      <c r="G12" s="112"/>
      <c r="H12" s="113"/>
      <c r="I12" s="114">
        <v>20000</v>
      </c>
      <c r="J12" s="114"/>
      <c r="K12" s="115"/>
      <c r="L12" s="116"/>
      <c r="M12" s="117"/>
      <c r="N12" s="117"/>
      <c r="O12" s="117"/>
      <c r="P12" s="117"/>
      <c r="Q12" s="117"/>
      <c r="R12" s="118"/>
      <c r="S12" s="114"/>
      <c r="T12" s="114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4">
        <v>20000</v>
      </c>
      <c r="AF12" s="114">
        <v>20000</v>
      </c>
      <c r="AG12" s="114"/>
      <c r="AH12" s="115"/>
      <c r="AI12" s="114"/>
      <c r="AJ12" s="114">
        <v>20000</v>
      </c>
      <c r="AK12" s="114">
        <v>20000</v>
      </c>
      <c r="AL12" s="114"/>
      <c r="AM12" s="115"/>
      <c r="AN12" s="114"/>
      <c r="AO12" s="114">
        <v>20000</v>
      </c>
    </row>
    <row r="13" spans="1:41" ht="12.75" x14ac:dyDescent="0.2">
      <c r="A13" s="111" t="s">
        <v>71</v>
      </c>
      <c r="B13" s="112"/>
      <c r="C13" s="112"/>
      <c r="D13" s="112"/>
      <c r="E13" s="112"/>
      <c r="F13" s="113"/>
      <c r="G13" s="112"/>
      <c r="H13" s="113"/>
      <c r="I13" s="114"/>
      <c r="J13" s="114"/>
      <c r="K13" s="115"/>
      <c r="L13" s="116"/>
      <c r="M13" s="117"/>
      <c r="N13" s="117"/>
      <c r="O13" s="117"/>
      <c r="P13" s="117"/>
      <c r="Q13" s="117"/>
      <c r="R13" s="118"/>
      <c r="S13" s="114"/>
      <c r="T13" s="114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4"/>
      <c r="AF13" s="114"/>
      <c r="AG13" s="114"/>
      <c r="AH13" s="115"/>
      <c r="AI13" s="114"/>
      <c r="AJ13" s="114"/>
      <c r="AK13" s="114"/>
      <c r="AL13" s="114"/>
      <c r="AM13" s="115"/>
      <c r="AN13" s="114"/>
      <c r="AO13" s="114"/>
    </row>
    <row r="14" spans="1:41" ht="15" x14ac:dyDescent="0.2">
      <c r="A14" s="364" t="s">
        <v>72</v>
      </c>
      <c r="B14" s="365"/>
      <c r="C14" s="365"/>
      <c r="D14" s="366"/>
      <c r="E14" s="121"/>
      <c r="F14" s="121"/>
      <c r="G14" s="121"/>
      <c r="H14" s="121"/>
      <c r="I14" s="122"/>
      <c r="J14" s="122">
        <f>+I12</f>
        <v>20000</v>
      </c>
      <c r="K14" s="123"/>
      <c r="L14" s="124"/>
      <c r="M14" s="125"/>
      <c r="N14" s="125"/>
      <c r="O14" s="125"/>
      <c r="P14" s="125"/>
      <c r="Q14" s="125"/>
      <c r="R14" s="125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>
        <f>+AE12</f>
        <v>20000</v>
      </c>
      <c r="AF14" s="122"/>
      <c r="AG14" s="122">
        <f>+AF12</f>
        <v>20000</v>
      </c>
      <c r="AH14" s="123"/>
      <c r="AI14" s="122"/>
      <c r="AJ14" s="122">
        <f>+AJ12</f>
        <v>20000</v>
      </c>
      <c r="AK14" s="122"/>
      <c r="AL14" s="122">
        <f>+AK12</f>
        <v>20000</v>
      </c>
      <c r="AM14" s="123"/>
      <c r="AN14" s="122"/>
      <c r="AO14" s="122">
        <f>+AO12</f>
        <v>20000</v>
      </c>
    </row>
    <row r="15" spans="1:41" ht="12.75" x14ac:dyDescent="0.2">
      <c r="A15" s="126"/>
      <c r="B15" s="127"/>
      <c r="C15" s="127"/>
      <c r="D15" s="127"/>
      <c r="E15" s="127"/>
      <c r="F15" s="128"/>
      <c r="G15" s="127"/>
      <c r="H15" s="128"/>
      <c r="I15" s="114"/>
      <c r="J15" s="114"/>
      <c r="K15" s="129"/>
      <c r="L15" s="130"/>
      <c r="M15" s="119"/>
      <c r="N15" s="119"/>
      <c r="O15" s="119"/>
      <c r="P15" s="119"/>
      <c r="Q15" s="119"/>
      <c r="R15" s="131"/>
      <c r="S15" s="114"/>
      <c r="T15" s="114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4"/>
      <c r="AF15" s="114"/>
      <c r="AG15" s="114"/>
      <c r="AH15" s="129"/>
      <c r="AI15" s="114"/>
      <c r="AJ15" s="114"/>
      <c r="AK15" s="114"/>
      <c r="AL15" s="114"/>
      <c r="AM15" s="129"/>
      <c r="AN15" s="114"/>
      <c r="AO15" s="114"/>
    </row>
    <row r="16" spans="1:41" s="110" customFormat="1" ht="12.75" x14ac:dyDescent="0.2">
      <c r="A16" s="100" t="s">
        <v>86</v>
      </c>
      <c r="B16" s="101"/>
      <c r="C16" s="101"/>
      <c r="D16" s="101"/>
      <c r="E16" s="101"/>
      <c r="F16" s="102"/>
      <c r="G16" s="101"/>
      <c r="H16" s="132"/>
      <c r="I16" s="103"/>
      <c r="J16" s="103"/>
      <c r="K16" s="359"/>
      <c r="L16" s="360"/>
      <c r="M16" s="107"/>
      <c r="N16" s="107"/>
      <c r="O16" s="107"/>
      <c r="P16" s="107"/>
      <c r="Q16" s="107"/>
      <c r="R16" s="133"/>
      <c r="S16" s="103"/>
      <c r="T16" s="103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3"/>
      <c r="AF16" s="103"/>
      <c r="AG16" s="103"/>
      <c r="AH16" s="105"/>
      <c r="AI16" s="103"/>
      <c r="AJ16" s="103"/>
      <c r="AK16" s="103"/>
      <c r="AL16" s="103"/>
      <c r="AM16" s="105"/>
      <c r="AN16" s="103"/>
      <c r="AO16" s="103"/>
    </row>
    <row r="17" spans="1:41" ht="12.75" x14ac:dyDescent="0.2">
      <c r="A17" s="111" t="s">
        <v>74</v>
      </c>
      <c r="B17" s="112"/>
      <c r="C17" s="112"/>
      <c r="D17" s="112"/>
      <c r="E17" s="112"/>
      <c r="F17" s="113"/>
      <c r="G17" s="112"/>
      <c r="H17" s="128"/>
      <c r="I17" s="120">
        <v>160000</v>
      </c>
      <c r="J17" s="114"/>
      <c r="K17" s="115"/>
      <c r="L17" s="116"/>
      <c r="M17" s="117"/>
      <c r="N17" s="117"/>
      <c r="O17" s="117"/>
      <c r="P17" s="117"/>
      <c r="Q17" s="117"/>
      <c r="R17" s="131"/>
      <c r="S17" s="134"/>
      <c r="T17" s="114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4">
        <f>+I17</f>
        <v>160000</v>
      </c>
      <c r="AF17" s="120"/>
      <c r="AG17" s="114"/>
      <c r="AH17" s="115"/>
      <c r="AI17" s="134"/>
      <c r="AJ17" s="114"/>
      <c r="AK17" s="120"/>
      <c r="AL17" s="114"/>
      <c r="AM17" s="115"/>
      <c r="AN17" s="134"/>
      <c r="AO17" s="120"/>
    </row>
    <row r="18" spans="1:41" ht="12.75" x14ac:dyDescent="0.2">
      <c r="A18" s="111" t="s">
        <v>75</v>
      </c>
      <c r="B18" s="112"/>
      <c r="C18" s="112"/>
      <c r="D18" s="112"/>
      <c r="E18" s="112"/>
      <c r="F18" s="113"/>
      <c r="G18" s="112"/>
      <c r="H18" s="128"/>
      <c r="I18" s="120">
        <v>303500</v>
      </c>
      <c r="J18" s="114"/>
      <c r="K18" s="115"/>
      <c r="L18" s="116"/>
      <c r="M18" s="117"/>
      <c r="N18" s="117"/>
      <c r="O18" s="117"/>
      <c r="P18" s="117"/>
      <c r="Q18" s="117"/>
      <c r="R18" s="131"/>
      <c r="S18" s="134"/>
      <c r="T18" s="114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20">
        <f>+I18</f>
        <v>303500</v>
      </c>
      <c r="AF18" s="120">
        <f>25000+278500</f>
        <v>303500</v>
      </c>
      <c r="AG18" s="114"/>
      <c r="AH18" s="115"/>
      <c r="AI18" s="134"/>
      <c r="AJ18" s="120">
        <f>+AF18</f>
        <v>303500</v>
      </c>
      <c r="AK18" s="120">
        <v>303500</v>
      </c>
      <c r="AL18" s="114"/>
      <c r="AM18" s="115"/>
      <c r="AN18" s="134"/>
      <c r="AO18" s="120">
        <f>+AK18</f>
        <v>303500</v>
      </c>
    </row>
    <row r="19" spans="1:41" ht="12.75" x14ac:dyDescent="0.2">
      <c r="A19" s="111" t="s">
        <v>76</v>
      </c>
      <c r="B19" s="112"/>
      <c r="C19" s="112"/>
      <c r="D19" s="112"/>
      <c r="E19" s="112"/>
      <c r="F19" s="113"/>
      <c r="G19" s="112"/>
      <c r="H19" s="128"/>
      <c r="I19" s="120">
        <v>46000</v>
      </c>
      <c r="J19" s="114"/>
      <c r="K19" s="115"/>
      <c r="L19" s="116"/>
      <c r="M19" s="117"/>
      <c r="N19" s="117"/>
      <c r="O19" s="117"/>
      <c r="P19" s="117"/>
      <c r="Q19" s="117"/>
      <c r="R19" s="131"/>
      <c r="S19" s="134"/>
      <c r="T19" s="114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20">
        <f>+I19</f>
        <v>46000</v>
      </c>
      <c r="AF19" s="120">
        <v>46000</v>
      </c>
      <c r="AG19" s="114"/>
      <c r="AH19" s="115"/>
      <c r="AI19" s="134"/>
      <c r="AJ19" s="120">
        <f>+AF19</f>
        <v>46000</v>
      </c>
      <c r="AK19" s="120">
        <v>46000</v>
      </c>
      <c r="AL19" s="114"/>
      <c r="AM19" s="115"/>
      <c r="AN19" s="134"/>
      <c r="AO19" s="120">
        <f>+AK19</f>
        <v>46000</v>
      </c>
    </row>
    <row r="20" spans="1:41" ht="12.75" x14ac:dyDescent="0.2">
      <c r="A20" s="111" t="s">
        <v>77</v>
      </c>
      <c r="B20" s="112"/>
      <c r="C20" s="112"/>
      <c r="D20" s="112"/>
      <c r="E20" s="112"/>
      <c r="F20" s="113"/>
      <c r="G20" s="112"/>
      <c r="H20" s="128"/>
      <c r="I20" s="135"/>
      <c r="J20" s="114"/>
      <c r="K20" s="115"/>
      <c r="L20" s="116"/>
      <c r="M20" s="117"/>
      <c r="N20" s="117"/>
      <c r="O20" s="117"/>
      <c r="P20" s="117"/>
      <c r="Q20" s="117"/>
      <c r="R20" s="131"/>
      <c r="S20" s="134"/>
      <c r="T20" s="114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35"/>
      <c r="AF20" s="135"/>
      <c r="AG20" s="114"/>
      <c r="AH20" s="115"/>
      <c r="AI20" s="134"/>
      <c r="AJ20" s="135"/>
      <c r="AK20" s="135"/>
      <c r="AL20" s="114"/>
      <c r="AM20" s="115"/>
      <c r="AN20" s="134"/>
      <c r="AO20" s="135"/>
    </row>
    <row r="21" spans="1:41" ht="12.75" x14ac:dyDescent="0.2">
      <c r="A21" s="111" t="s">
        <v>78</v>
      </c>
      <c r="B21" s="112"/>
      <c r="C21" s="112"/>
      <c r="D21" s="112"/>
      <c r="E21" s="112"/>
      <c r="F21" s="113"/>
      <c r="G21" s="112"/>
      <c r="H21" s="128"/>
      <c r="I21" s="120"/>
      <c r="J21" s="114"/>
      <c r="K21" s="115"/>
      <c r="L21" s="116"/>
      <c r="M21" s="117"/>
      <c r="N21" s="117"/>
      <c r="O21" s="117"/>
      <c r="P21" s="117"/>
      <c r="Q21" s="117"/>
      <c r="R21" s="131"/>
      <c r="S21" s="134"/>
      <c r="T21" s="114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20"/>
      <c r="AF21" s="120"/>
      <c r="AG21" s="114"/>
      <c r="AH21" s="115"/>
      <c r="AI21" s="134"/>
      <c r="AJ21" s="120"/>
      <c r="AK21" s="120"/>
      <c r="AL21" s="114"/>
      <c r="AM21" s="115"/>
      <c r="AN21" s="134"/>
      <c r="AO21" s="120"/>
    </row>
    <row r="22" spans="1:41" ht="12.75" x14ac:dyDescent="0.2">
      <c r="A22" s="111" t="s">
        <v>79</v>
      </c>
      <c r="B22" s="112"/>
      <c r="C22" s="112"/>
      <c r="D22" s="112"/>
      <c r="E22" s="112"/>
      <c r="F22" s="113"/>
      <c r="G22" s="112"/>
      <c r="H22" s="128"/>
      <c r="I22" s="120">
        <v>210000</v>
      </c>
      <c r="J22" s="114"/>
      <c r="K22" s="115"/>
      <c r="L22" s="116"/>
      <c r="M22" s="117"/>
      <c r="N22" s="117"/>
      <c r="O22" s="117"/>
      <c r="P22" s="117"/>
      <c r="Q22" s="117"/>
      <c r="R22" s="131"/>
      <c r="S22" s="134"/>
      <c r="T22" s="114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20">
        <f>+I22</f>
        <v>210000</v>
      </c>
      <c r="AF22" s="120">
        <v>210000</v>
      </c>
      <c r="AG22" s="114"/>
      <c r="AH22" s="115"/>
      <c r="AI22" s="134"/>
      <c r="AJ22" s="120">
        <f>+AF22</f>
        <v>210000</v>
      </c>
      <c r="AK22" s="120">
        <v>210000</v>
      </c>
      <c r="AL22" s="114"/>
      <c r="AM22" s="115"/>
      <c r="AN22" s="134"/>
      <c r="AO22" s="120">
        <f>+AK22</f>
        <v>210000</v>
      </c>
    </row>
    <row r="23" spans="1:41" ht="12.75" x14ac:dyDescent="0.2">
      <c r="A23" s="361" t="s">
        <v>80</v>
      </c>
      <c r="B23" s="362"/>
      <c r="C23" s="362"/>
      <c r="D23" s="362"/>
      <c r="E23" s="362"/>
      <c r="F23" s="363"/>
      <c r="G23" s="136"/>
      <c r="H23" s="137"/>
      <c r="I23" s="120">
        <v>11850000</v>
      </c>
      <c r="J23" s="135"/>
      <c r="K23" s="115">
        <v>5735788</v>
      </c>
      <c r="L23" s="116"/>
      <c r="M23" s="116"/>
      <c r="N23" s="116"/>
      <c r="O23" s="116"/>
      <c r="P23" s="116"/>
      <c r="Q23" s="116"/>
      <c r="R23" s="138"/>
      <c r="S23" s="120"/>
      <c r="T23" s="135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20">
        <f>+I23-K23</f>
        <v>6114212</v>
      </c>
      <c r="AF23" s="120">
        <f>+I23</f>
        <v>11850000</v>
      </c>
      <c r="AG23" s="135"/>
      <c r="AH23" s="115">
        <f>+K23</f>
        <v>5735788</v>
      </c>
      <c r="AI23" s="120"/>
      <c r="AJ23" s="120">
        <f>+AE23</f>
        <v>6114212</v>
      </c>
      <c r="AK23" s="120">
        <f>250000+900000+500000</f>
        <v>1650000</v>
      </c>
      <c r="AL23" s="135"/>
      <c r="AM23" s="115"/>
      <c r="AN23" s="120"/>
      <c r="AO23" s="120">
        <f>+AK23</f>
        <v>1650000</v>
      </c>
    </row>
    <row r="24" spans="1:41" x14ac:dyDescent="0.25">
      <c r="A24" s="111" t="s">
        <v>81</v>
      </c>
      <c r="B24" s="112"/>
      <c r="C24" s="112"/>
      <c r="D24" s="112"/>
      <c r="E24" s="112"/>
      <c r="F24" s="113"/>
      <c r="G24" s="112"/>
      <c r="H24" s="128"/>
      <c r="I24" s="120"/>
      <c r="J24" s="114"/>
      <c r="K24" s="115"/>
      <c r="L24" s="116"/>
      <c r="M24" s="117"/>
      <c r="N24" s="117"/>
      <c r="O24" s="117"/>
      <c r="P24" s="117"/>
      <c r="Q24" s="117"/>
      <c r="R24" s="131"/>
      <c r="S24" s="134"/>
      <c r="T24" s="114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4"/>
      <c r="AF24" s="120"/>
      <c r="AG24" s="114"/>
      <c r="AH24" s="115"/>
      <c r="AI24" s="134"/>
      <c r="AJ24" s="114"/>
      <c r="AK24" s="120"/>
      <c r="AL24" s="114"/>
      <c r="AM24" s="115"/>
      <c r="AN24" s="134"/>
      <c r="AO24" s="120"/>
    </row>
    <row r="25" spans="1:41" ht="14.4" x14ac:dyDescent="0.25">
      <c r="A25" s="364" t="s">
        <v>82</v>
      </c>
      <c r="B25" s="365"/>
      <c r="C25" s="365"/>
      <c r="D25" s="366"/>
      <c r="E25" s="121"/>
      <c r="F25" s="121"/>
      <c r="G25" s="121"/>
      <c r="H25" s="121"/>
      <c r="I25" s="122"/>
      <c r="J25" s="122">
        <f>SUM(I17:I24)</f>
        <v>12569500</v>
      </c>
      <c r="K25" s="123">
        <f>SUM(K17:K24)</f>
        <v>5735788</v>
      </c>
      <c r="L25" s="124"/>
      <c r="M25" s="125"/>
      <c r="N25" s="125"/>
      <c r="O25" s="125"/>
      <c r="P25" s="125"/>
      <c r="Q25" s="125"/>
      <c r="R25" s="125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>
        <f>SUM(AE17:AE24)</f>
        <v>6833712</v>
      </c>
      <c r="AF25" s="122"/>
      <c r="AG25" s="122">
        <f>+AF17+AF18+AF19+AF22+AF23</f>
        <v>12409500</v>
      </c>
      <c r="AH25" s="123"/>
      <c r="AI25" s="122"/>
      <c r="AJ25" s="122">
        <f>+AJ18+AJ19+AJ22+AJ23</f>
        <v>6673712</v>
      </c>
      <c r="AK25" s="122"/>
      <c r="AL25" s="122">
        <f>+AK18+AK19+AK22+AK23</f>
        <v>2209500</v>
      </c>
      <c r="AM25" s="123"/>
      <c r="AN25" s="122"/>
      <c r="AO25" s="122">
        <f>+AO18+AO19+AO22+AO23</f>
        <v>2209500</v>
      </c>
    </row>
    <row r="26" spans="1:41" x14ac:dyDescent="0.25">
      <c r="A26" s="126"/>
      <c r="B26" s="127"/>
      <c r="C26" s="127"/>
      <c r="D26" s="127"/>
      <c r="E26" s="127"/>
      <c r="F26" s="128"/>
      <c r="G26" s="127"/>
      <c r="H26" s="128"/>
      <c r="I26" s="114"/>
      <c r="J26" s="114"/>
      <c r="K26" s="129"/>
      <c r="L26" s="130"/>
      <c r="M26" s="119"/>
      <c r="N26" s="119"/>
      <c r="O26" s="119"/>
      <c r="P26" s="119"/>
      <c r="Q26" s="119"/>
      <c r="R26" s="131"/>
      <c r="S26" s="114"/>
      <c r="T26" s="114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4"/>
      <c r="AF26" s="114"/>
      <c r="AG26" s="114"/>
      <c r="AH26" s="129"/>
      <c r="AI26" s="114"/>
      <c r="AJ26" s="114"/>
      <c r="AK26" s="114"/>
      <c r="AL26" s="114"/>
      <c r="AM26" s="129"/>
      <c r="AN26" s="114"/>
      <c r="AO26" s="114"/>
    </row>
    <row r="27" spans="1:41" s="110" customFormat="1" ht="14.4" x14ac:dyDescent="0.25">
      <c r="A27" s="364" t="s">
        <v>87</v>
      </c>
      <c r="B27" s="365"/>
      <c r="C27" s="365"/>
      <c r="D27" s="366"/>
      <c r="E27" s="121"/>
      <c r="F27" s="121"/>
      <c r="G27" s="121"/>
      <c r="H27" s="121"/>
      <c r="I27" s="122"/>
      <c r="J27" s="122">
        <v>10000</v>
      </c>
      <c r="K27" s="123"/>
      <c r="L27" s="124"/>
      <c r="M27" s="125"/>
      <c r="N27" s="125"/>
      <c r="O27" s="125"/>
      <c r="P27" s="125"/>
      <c r="Q27" s="125"/>
      <c r="R27" s="125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>
        <f>+J27</f>
        <v>10000</v>
      </c>
      <c r="AF27" s="122"/>
      <c r="AG27" s="122">
        <v>10000</v>
      </c>
      <c r="AH27" s="123"/>
      <c r="AI27" s="122"/>
      <c r="AJ27" s="122">
        <v>10000</v>
      </c>
      <c r="AK27" s="122"/>
      <c r="AL27" s="122">
        <v>10000</v>
      </c>
      <c r="AM27" s="123"/>
      <c r="AN27" s="122"/>
      <c r="AO27" s="122">
        <v>10000</v>
      </c>
    </row>
    <row r="28" spans="1:41" x14ac:dyDescent="0.25">
      <c r="A28" s="139"/>
      <c r="B28" s="140"/>
      <c r="C28" s="140"/>
      <c r="D28" s="140"/>
      <c r="E28" s="140"/>
      <c r="F28" s="141"/>
      <c r="G28" s="140"/>
      <c r="H28" s="142"/>
      <c r="I28" s="143"/>
      <c r="J28" s="143"/>
      <c r="K28" s="144"/>
      <c r="L28" s="145"/>
      <c r="M28" s="146"/>
      <c r="N28" s="146"/>
      <c r="O28" s="146"/>
      <c r="P28" s="146"/>
      <c r="Q28" s="146"/>
      <c r="R28" s="147"/>
      <c r="S28" s="143"/>
      <c r="T28" s="143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43"/>
      <c r="AF28" s="143"/>
      <c r="AG28" s="143"/>
      <c r="AH28" s="144"/>
      <c r="AI28" s="143"/>
      <c r="AJ28" s="143"/>
      <c r="AK28" s="143"/>
      <c r="AL28" s="143"/>
      <c r="AM28" s="144"/>
      <c r="AN28" s="143"/>
      <c r="AO28" s="143"/>
    </row>
    <row r="29" spans="1:41" x14ac:dyDescent="0.25">
      <c r="A29" s="148"/>
      <c r="B29" s="149"/>
      <c r="C29" s="149"/>
      <c r="D29" s="149"/>
      <c r="E29" s="149"/>
      <c r="F29" s="149"/>
      <c r="G29" s="149"/>
      <c r="H29" s="149"/>
      <c r="I29" s="150"/>
      <c r="J29" s="150"/>
      <c r="K29" s="367">
        <f>+L14+K23+K27</f>
        <v>5735788</v>
      </c>
      <c r="L29" s="368"/>
      <c r="M29" s="151"/>
      <c r="N29" s="151"/>
      <c r="O29" s="151"/>
      <c r="P29" s="151"/>
      <c r="Q29" s="151"/>
      <c r="R29" s="151"/>
      <c r="S29" s="151">
        <f>+S23</f>
        <v>0</v>
      </c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2">
        <f>+AE14+AE25+AE27</f>
        <v>6863712</v>
      </c>
      <c r="AF29" s="150"/>
      <c r="AG29" s="150"/>
      <c r="AH29" s="153">
        <f>+AH23</f>
        <v>5735788</v>
      </c>
      <c r="AI29" s="151">
        <f>+AI23</f>
        <v>0</v>
      </c>
      <c r="AJ29" s="152">
        <f>+AJ14+AJ25+AJ27</f>
        <v>6703712</v>
      </c>
      <c r="AK29" s="150"/>
      <c r="AL29" s="150"/>
      <c r="AM29" s="153">
        <f>+AM23</f>
        <v>0</v>
      </c>
      <c r="AN29" s="154">
        <f>+AN23</f>
        <v>0</v>
      </c>
      <c r="AO29" s="155">
        <f>+AO14+AO25+AO27</f>
        <v>2239500</v>
      </c>
    </row>
    <row r="30" spans="1:41" x14ac:dyDescent="0.25">
      <c r="A30" s="156" t="s">
        <v>84</v>
      </c>
      <c r="B30" s="157"/>
      <c r="C30" s="157"/>
      <c r="D30" s="158"/>
      <c r="E30" s="157"/>
      <c r="F30" s="157"/>
      <c r="G30" s="157"/>
      <c r="H30" s="159"/>
      <c r="I30" s="160"/>
      <c r="J30" s="161">
        <f>+J14+J25+J27</f>
        <v>12599500</v>
      </c>
      <c r="K30" s="356">
        <f>K29+S29+AE29</f>
        <v>12599500</v>
      </c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8"/>
      <c r="AF30" s="160"/>
      <c r="AG30" s="161">
        <f>+AG27+AG25+AG14</f>
        <v>12439500</v>
      </c>
      <c r="AH30" s="356">
        <f>AH29+AI29+AJ29</f>
        <v>12439500</v>
      </c>
      <c r="AI30" s="357"/>
      <c r="AJ30" s="358"/>
      <c r="AK30" s="160"/>
      <c r="AL30" s="161">
        <f>+AL14+AL25+AL27</f>
        <v>2239500</v>
      </c>
      <c r="AM30" s="356">
        <f>+AO29</f>
        <v>2239500</v>
      </c>
      <c r="AN30" s="357"/>
      <c r="AO30" s="358"/>
    </row>
    <row r="31" spans="1:41" x14ac:dyDescent="0.25">
      <c r="AI31" s="3"/>
      <c r="AN31" s="3"/>
    </row>
    <row r="32" spans="1:41" x14ac:dyDescent="0.25">
      <c r="AI32" s="3"/>
      <c r="AN32" s="3"/>
    </row>
    <row r="33" spans="33:40" x14ac:dyDescent="0.25">
      <c r="AI33" s="3"/>
      <c r="AN33" s="3"/>
    </row>
    <row r="36" spans="33:40" x14ac:dyDescent="0.25">
      <c r="AJ36" s="3"/>
    </row>
    <row r="37" spans="33:40" x14ac:dyDescent="0.25">
      <c r="AJ37" s="3"/>
    </row>
    <row r="39" spans="33:40" x14ac:dyDescent="0.25">
      <c r="AG39" s="3"/>
      <c r="AH39" s="3"/>
      <c r="AJ39" s="3"/>
    </row>
  </sheetData>
  <mergeCells count="29">
    <mergeCell ref="A1:AO1"/>
    <mergeCell ref="A3:J3"/>
    <mergeCell ref="K3:AE3"/>
    <mergeCell ref="AF3:AG3"/>
    <mergeCell ref="AH3:AJ3"/>
    <mergeCell ref="AK3:AL3"/>
    <mergeCell ref="AM3:AO3"/>
    <mergeCell ref="A14:D14"/>
    <mergeCell ref="A4:AE4"/>
    <mergeCell ref="AF4:AJ4"/>
    <mergeCell ref="AK4:AO4"/>
    <mergeCell ref="A5:G5"/>
    <mergeCell ref="I5:J5"/>
    <mergeCell ref="K5:L5"/>
    <mergeCell ref="AF5:AG5"/>
    <mergeCell ref="AK5:AL5"/>
    <mergeCell ref="I6:J6"/>
    <mergeCell ref="K6:L6"/>
    <mergeCell ref="S6:T6"/>
    <mergeCell ref="AF6:AG6"/>
    <mergeCell ref="AK6:AL6"/>
    <mergeCell ref="AH30:AJ30"/>
    <mergeCell ref="AM30:AO30"/>
    <mergeCell ref="K16:L16"/>
    <mergeCell ref="A23:F23"/>
    <mergeCell ref="A25:D25"/>
    <mergeCell ref="A27:D27"/>
    <mergeCell ref="K29:L29"/>
    <mergeCell ref="K30:AE30"/>
  </mergeCells>
  <pageMargins left="0.11811023622047245" right="0.31496062992125984" top="0.74803149606299213" bottom="0.19685039370078741" header="0.31496062992125984" footer="0.31496062992125984"/>
  <pageSetup paperSize="9" scale="70" orientation="landscape" r:id="rId1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zoomScaleNormal="100" workbookViewId="0">
      <selection sqref="A1:AE33"/>
    </sheetView>
  </sheetViews>
  <sheetFormatPr defaultRowHeight="13.2" x14ac:dyDescent="0.25"/>
  <cols>
    <col min="1" max="4" width="9.109375" style="1"/>
    <col min="5" max="5" width="0" style="1" hidden="1" customWidth="1"/>
    <col min="6" max="6" width="8" style="1" customWidth="1"/>
    <col min="7" max="8" width="0" style="1" hidden="1" customWidth="1"/>
    <col min="9" max="9" width="13.5546875" style="1" customWidth="1"/>
    <col min="10" max="10" width="14.6640625" style="1" customWidth="1"/>
    <col min="11" max="11" width="9.109375" style="1"/>
    <col min="12" max="12" width="5.88671875" style="1" customWidth="1"/>
    <col min="13" max="18" width="0" style="1" hidden="1" customWidth="1"/>
    <col min="19" max="19" width="16" style="1" customWidth="1"/>
    <col min="20" max="30" width="0" style="1" hidden="1" customWidth="1"/>
    <col min="31" max="31" width="17.6640625" style="1" customWidth="1"/>
    <col min="32" max="260" width="9.109375" style="1"/>
    <col min="261" max="261" width="0" style="1" hidden="1" customWidth="1"/>
    <col min="262" max="262" width="8" style="1" customWidth="1"/>
    <col min="263" max="264" width="0" style="1" hidden="1" customWidth="1"/>
    <col min="265" max="265" width="13.5546875" style="1" customWidth="1"/>
    <col min="266" max="266" width="14.6640625" style="1" customWidth="1"/>
    <col min="267" max="267" width="9.109375" style="1"/>
    <col min="268" max="268" width="5.88671875" style="1" customWidth="1"/>
    <col min="269" max="274" width="0" style="1" hidden="1" customWidth="1"/>
    <col min="275" max="275" width="16" style="1" customWidth="1"/>
    <col min="276" max="286" width="0" style="1" hidden="1" customWidth="1"/>
    <col min="287" max="287" width="17.6640625" style="1" customWidth="1"/>
    <col min="288" max="516" width="9.109375" style="1"/>
    <col min="517" max="517" width="0" style="1" hidden="1" customWidth="1"/>
    <col min="518" max="518" width="8" style="1" customWidth="1"/>
    <col min="519" max="520" width="0" style="1" hidden="1" customWidth="1"/>
    <col min="521" max="521" width="13.5546875" style="1" customWidth="1"/>
    <col min="522" max="522" width="14.6640625" style="1" customWidth="1"/>
    <col min="523" max="523" width="9.109375" style="1"/>
    <col min="524" max="524" width="5.88671875" style="1" customWidth="1"/>
    <col min="525" max="530" width="0" style="1" hidden="1" customWidth="1"/>
    <col min="531" max="531" width="16" style="1" customWidth="1"/>
    <col min="532" max="542" width="0" style="1" hidden="1" customWidth="1"/>
    <col min="543" max="543" width="17.6640625" style="1" customWidth="1"/>
    <col min="544" max="772" width="9.109375" style="1"/>
    <col min="773" max="773" width="0" style="1" hidden="1" customWidth="1"/>
    <col min="774" max="774" width="8" style="1" customWidth="1"/>
    <col min="775" max="776" width="0" style="1" hidden="1" customWidth="1"/>
    <col min="777" max="777" width="13.5546875" style="1" customWidth="1"/>
    <col min="778" max="778" width="14.6640625" style="1" customWidth="1"/>
    <col min="779" max="779" width="9.109375" style="1"/>
    <col min="780" max="780" width="5.88671875" style="1" customWidth="1"/>
    <col min="781" max="786" width="0" style="1" hidden="1" customWidth="1"/>
    <col min="787" max="787" width="16" style="1" customWidth="1"/>
    <col min="788" max="798" width="0" style="1" hidden="1" customWidth="1"/>
    <col min="799" max="799" width="17.6640625" style="1" customWidth="1"/>
    <col min="800" max="1028" width="9.109375" style="1"/>
    <col min="1029" max="1029" width="0" style="1" hidden="1" customWidth="1"/>
    <col min="1030" max="1030" width="8" style="1" customWidth="1"/>
    <col min="1031" max="1032" width="0" style="1" hidden="1" customWidth="1"/>
    <col min="1033" max="1033" width="13.5546875" style="1" customWidth="1"/>
    <col min="1034" max="1034" width="14.6640625" style="1" customWidth="1"/>
    <col min="1035" max="1035" width="9.109375" style="1"/>
    <col min="1036" max="1036" width="5.88671875" style="1" customWidth="1"/>
    <col min="1037" max="1042" width="0" style="1" hidden="1" customWidth="1"/>
    <col min="1043" max="1043" width="16" style="1" customWidth="1"/>
    <col min="1044" max="1054" width="0" style="1" hidden="1" customWidth="1"/>
    <col min="1055" max="1055" width="17.6640625" style="1" customWidth="1"/>
    <col min="1056" max="1284" width="9.109375" style="1"/>
    <col min="1285" max="1285" width="0" style="1" hidden="1" customWidth="1"/>
    <col min="1286" max="1286" width="8" style="1" customWidth="1"/>
    <col min="1287" max="1288" width="0" style="1" hidden="1" customWidth="1"/>
    <col min="1289" max="1289" width="13.5546875" style="1" customWidth="1"/>
    <col min="1290" max="1290" width="14.6640625" style="1" customWidth="1"/>
    <col min="1291" max="1291" width="9.109375" style="1"/>
    <col min="1292" max="1292" width="5.88671875" style="1" customWidth="1"/>
    <col min="1293" max="1298" width="0" style="1" hidden="1" customWidth="1"/>
    <col min="1299" max="1299" width="16" style="1" customWidth="1"/>
    <col min="1300" max="1310" width="0" style="1" hidden="1" customWidth="1"/>
    <col min="1311" max="1311" width="17.6640625" style="1" customWidth="1"/>
    <col min="1312" max="1540" width="9.109375" style="1"/>
    <col min="1541" max="1541" width="0" style="1" hidden="1" customWidth="1"/>
    <col min="1542" max="1542" width="8" style="1" customWidth="1"/>
    <col min="1543" max="1544" width="0" style="1" hidden="1" customWidth="1"/>
    <col min="1545" max="1545" width="13.5546875" style="1" customWidth="1"/>
    <col min="1546" max="1546" width="14.6640625" style="1" customWidth="1"/>
    <col min="1547" max="1547" width="9.109375" style="1"/>
    <col min="1548" max="1548" width="5.88671875" style="1" customWidth="1"/>
    <col min="1549" max="1554" width="0" style="1" hidden="1" customWidth="1"/>
    <col min="1555" max="1555" width="16" style="1" customWidth="1"/>
    <col min="1556" max="1566" width="0" style="1" hidden="1" customWidth="1"/>
    <col min="1567" max="1567" width="17.6640625" style="1" customWidth="1"/>
    <col min="1568" max="1796" width="9.109375" style="1"/>
    <col min="1797" max="1797" width="0" style="1" hidden="1" customWidth="1"/>
    <col min="1798" max="1798" width="8" style="1" customWidth="1"/>
    <col min="1799" max="1800" width="0" style="1" hidden="1" customWidth="1"/>
    <col min="1801" max="1801" width="13.5546875" style="1" customWidth="1"/>
    <col min="1802" max="1802" width="14.6640625" style="1" customWidth="1"/>
    <col min="1803" max="1803" width="9.109375" style="1"/>
    <col min="1804" max="1804" width="5.88671875" style="1" customWidth="1"/>
    <col min="1805" max="1810" width="0" style="1" hidden="1" customWidth="1"/>
    <col min="1811" max="1811" width="16" style="1" customWidth="1"/>
    <col min="1812" max="1822" width="0" style="1" hidden="1" customWidth="1"/>
    <col min="1823" max="1823" width="17.6640625" style="1" customWidth="1"/>
    <col min="1824" max="2052" width="9.109375" style="1"/>
    <col min="2053" max="2053" width="0" style="1" hidden="1" customWidth="1"/>
    <col min="2054" max="2054" width="8" style="1" customWidth="1"/>
    <col min="2055" max="2056" width="0" style="1" hidden="1" customWidth="1"/>
    <col min="2057" max="2057" width="13.5546875" style="1" customWidth="1"/>
    <col min="2058" max="2058" width="14.6640625" style="1" customWidth="1"/>
    <col min="2059" max="2059" width="9.109375" style="1"/>
    <col min="2060" max="2060" width="5.88671875" style="1" customWidth="1"/>
    <col min="2061" max="2066" width="0" style="1" hidden="1" customWidth="1"/>
    <col min="2067" max="2067" width="16" style="1" customWidth="1"/>
    <col min="2068" max="2078" width="0" style="1" hidden="1" customWidth="1"/>
    <col min="2079" max="2079" width="17.6640625" style="1" customWidth="1"/>
    <col min="2080" max="2308" width="9.109375" style="1"/>
    <col min="2309" max="2309" width="0" style="1" hidden="1" customWidth="1"/>
    <col min="2310" max="2310" width="8" style="1" customWidth="1"/>
    <col min="2311" max="2312" width="0" style="1" hidden="1" customWidth="1"/>
    <col min="2313" max="2313" width="13.5546875" style="1" customWidth="1"/>
    <col min="2314" max="2314" width="14.6640625" style="1" customWidth="1"/>
    <col min="2315" max="2315" width="9.109375" style="1"/>
    <col min="2316" max="2316" width="5.88671875" style="1" customWidth="1"/>
    <col min="2317" max="2322" width="0" style="1" hidden="1" customWidth="1"/>
    <col min="2323" max="2323" width="16" style="1" customWidth="1"/>
    <col min="2324" max="2334" width="0" style="1" hidden="1" customWidth="1"/>
    <col min="2335" max="2335" width="17.6640625" style="1" customWidth="1"/>
    <col min="2336" max="2564" width="9.109375" style="1"/>
    <col min="2565" max="2565" width="0" style="1" hidden="1" customWidth="1"/>
    <col min="2566" max="2566" width="8" style="1" customWidth="1"/>
    <col min="2567" max="2568" width="0" style="1" hidden="1" customWidth="1"/>
    <col min="2569" max="2569" width="13.5546875" style="1" customWidth="1"/>
    <col min="2570" max="2570" width="14.6640625" style="1" customWidth="1"/>
    <col min="2571" max="2571" width="9.109375" style="1"/>
    <col min="2572" max="2572" width="5.88671875" style="1" customWidth="1"/>
    <col min="2573" max="2578" width="0" style="1" hidden="1" customWidth="1"/>
    <col min="2579" max="2579" width="16" style="1" customWidth="1"/>
    <col min="2580" max="2590" width="0" style="1" hidden="1" customWidth="1"/>
    <col min="2591" max="2591" width="17.6640625" style="1" customWidth="1"/>
    <col min="2592" max="2820" width="9.109375" style="1"/>
    <col min="2821" max="2821" width="0" style="1" hidden="1" customWidth="1"/>
    <col min="2822" max="2822" width="8" style="1" customWidth="1"/>
    <col min="2823" max="2824" width="0" style="1" hidden="1" customWidth="1"/>
    <col min="2825" max="2825" width="13.5546875" style="1" customWidth="1"/>
    <col min="2826" max="2826" width="14.6640625" style="1" customWidth="1"/>
    <col min="2827" max="2827" width="9.109375" style="1"/>
    <col min="2828" max="2828" width="5.88671875" style="1" customWidth="1"/>
    <col min="2829" max="2834" width="0" style="1" hidden="1" customWidth="1"/>
    <col min="2835" max="2835" width="16" style="1" customWidth="1"/>
    <col min="2836" max="2846" width="0" style="1" hidden="1" customWidth="1"/>
    <col min="2847" max="2847" width="17.6640625" style="1" customWidth="1"/>
    <col min="2848" max="3076" width="9.109375" style="1"/>
    <col min="3077" max="3077" width="0" style="1" hidden="1" customWidth="1"/>
    <col min="3078" max="3078" width="8" style="1" customWidth="1"/>
    <col min="3079" max="3080" width="0" style="1" hidden="1" customWidth="1"/>
    <col min="3081" max="3081" width="13.5546875" style="1" customWidth="1"/>
    <col min="3082" max="3082" width="14.6640625" style="1" customWidth="1"/>
    <col min="3083" max="3083" width="9.109375" style="1"/>
    <col min="3084" max="3084" width="5.88671875" style="1" customWidth="1"/>
    <col min="3085" max="3090" width="0" style="1" hidden="1" customWidth="1"/>
    <col min="3091" max="3091" width="16" style="1" customWidth="1"/>
    <col min="3092" max="3102" width="0" style="1" hidden="1" customWidth="1"/>
    <col min="3103" max="3103" width="17.6640625" style="1" customWidth="1"/>
    <col min="3104" max="3332" width="9.109375" style="1"/>
    <col min="3333" max="3333" width="0" style="1" hidden="1" customWidth="1"/>
    <col min="3334" max="3334" width="8" style="1" customWidth="1"/>
    <col min="3335" max="3336" width="0" style="1" hidden="1" customWidth="1"/>
    <col min="3337" max="3337" width="13.5546875" style="1" customWidth="1"/>
    <col min="3338" max="3338" width="14.6640625" style="1" customWidth="1"/>
    <col min="3339" max="3339" width="9.109375" style="1"/>
    <col min="3340" max="3340" width="5.88671875" style="1" customWidth="1"/>
    <col min="3341" max="3346" width="0" style="1" hidden="1" customWidth="1"/>
    <col min="3347" max="3347" width="16" style="1" customWidth="1"/>
    <col min="3348" max="3358" width="0" style="1" hidden="1" customWidth="1"/>
    <col min="3359" max="3359" width="17.6640625" style="1" customWidth="1"/>
    <col min="3360" max="3588" width="9.109375" style="1"/>
    <col min="3589" max="3589" width="0" style="1" hidden="1" customWidth="1"/>
    <col min="3590" max="3590" width="8" style="1" customWidth="1"/>
    <col min="3591" max="3592" width="0" style="1" hidden="1" customWidth="1"/>
    <col min="3593" max="3593" width="13.5546875" style="1" customWidth="1"/>
    <col min="3594" max="3594" width="14.6640625" style="1" customWidth="1"/>
    <col min="3595" max="3595" width="9.109375" style="1"/>
    <col min="3596" max="3596" width="5.88671875" style="1" customWidth="1"/>
    <col min="3597" max="3602" width="0" style="1" hidden="1" customWidth="1"/>
    <col min="3603" max="3603" width="16" style="1" customWidth="1"/>
    <col min="3604" max="3614" width="0" style="1" hidden="1" customWidth="1"/>
    <col min="3615" max="3615" width="17.6640625" style="1" customWidth="1"/>
    <col min="3616" max="3844" width="9.109375" style="1"/>
    <col min="3845" max="3845" width="0" style="1" hidden="1" customWidth="1"/>
    <col min="3846" max="3846" width="8" style="1" customWidth="1"/>
    <col min="3847" max="3848" width="0" style="1" hidden="1" customWidth="1"/>
    <col min="3849" max="3849" width="13.5546875" style="1" customWidth="1"/>
    <col min="3850" max="3850" width="14.6640625" style="1" customWidth="1"/>
    <col min="3851" max="3851" width="9.109375" style="1"/>
    <col min="3852" max="3852" width="5.88671875" style="1" customWidth="1"/>
    <col min="3853" max="3858" width="0" style="1" hidden="1" customWidth="1"/>
    <col min="3859" max="3859" width="16" style="1" customWidth="1"/>
    <col min="3860" max="3870" width="0" style="1" hidden="1" customWidth="1"/>
    <col min="3871" max="3871" width="17.6640625" style="1" customWidth="1"/>
    <col min="3872" max="4100" width="9.109375" style="1"/>
    <col min="4101" max="4101" width="0" style="1" hidden="1" customWidth="1"/>
    <col min="4102" max="4102" width="8" style="1" customWidth="1"/>
    <col min="4103" max="4104" width="0" style="1" hidden="1" customWidth="1"/>
    <col min="4105" max="4105" width="13.5546875" style="1" customWidth="1"/>
    <col min="4106" max="4106" width="14.6640625" style="1" customWidth="1"/>
    <col min="4107" max="4107" width="9.109375" style="1"/>
    <col min="4108" max="4108" width="5.88671875" style="1" customWidth="1"/>
    <col min="4109" max="4114" width="0" style="1" hidden="1" customWidth="1"/>
    <col min="4115" max="4115" width="16" style="1" customWidth="1"/>
    <col min="4116" max="4126" width="0" style="1" hidden="1" customWidth="1"/>
    <col min="4127" max="4127" width="17.6640625" style="1" customWidth="1"/>
    <col min="4128" max="4356" width="9.109375" style="1"/>
    <col min="4357" max="4357" width="0" style="1" hidden="1" customWidth="1"/>
    <col min="4358" max="4358" width="8" style="1" customWidth="1"/>
    <col min="4359" max="4360" width="0" style="1" hidden="1" customWidth="1"/>
    <col min="4361" max="4361" width="13.5546875" style="1" customWidth="1"/>
    <col min="4362" max="4362" width="14.6640625" style="1" customWidth="1"/>
    <col min="4363" max="4363" width="9.109375" style="1"/>
    <col min="4364" max="4364" width="5.88671875" style="1" customWidth="1"/>
    <col min="4365" max="4370" width="0" style="1" hidden="1" customWidth="1"/>
    <col min="4371" max="4371" width="16" style="1" customWidth="1"/>
    <col min="4372" max="4382" width="0" style="1" hidden="1" customWidth="1"/>
    <col min="4383" max="4383" width="17.6640625" style="1" customWidth="1"/>
    <col min="4384" max="4612" width="9.109375" style="1"/>
    <col min="4613" max="4613" width="0" style="1" hidden="1" customWidth="1"/>
    <col min="4614" max="4614" width="8" style="1" customWidth="1"/>
    <col min="4615" max="4616" width="0" style="1" hidden="1" customWidth="1"/>
    <col min="4617" max="4617" width="13.5546875" style="1" customWidth="1"/>
    <col min="4618" max="4618" width="14.6640625" style="1" customWidth="1"/>
    <col min="4619" max="4619" width="9.109375" style="1"/>
    <col min="4620" max="4620" width="5.88671875" style="1" customWidth="1"/>
    <col min="4621" max="4626" width="0" style="1" hidden="1" customWidth="1"/>
    <col min="4627" max="4627" width="16" style="1" customWidth="1"/>
    <col min="4628" max="4638" width="0" style="1" hidden="1" customWidth="1"/>
    <col min="4639" max="4639" width="17.6640625" style="1" customWidth="1"/>
    <col min="4640" max="4868" width="9.109375" style="1"/>
    <col min="4869" max="4869" width="0" style="1" hidden="1" customWidth="1"/>
    <col min="4870" max="4870" width="8" style="1" customWidth="1"/>
    <col min="4871" max="4872" width="0" style="1" hidden="1" customWidth="1"/>
    <col min="4873" max="4873" width="13.5546875" style="1" customWidth="1"/>
    <col min="4874" max="4874" width="14.6640625" style="1" customWidth="1"/>
    <col min="4875" max="4875" width="9.109375" style="1"/>
    <col min="4876" max="4876" width="5.88671875" style="1" customWidth="1"/>
    <col min="4877" max="4882" width="0" style="1" hidden="1" customWidth="1"/>
    <col min="4883" max="4883" width="16" style="1" customWidth="1"/>
    <col min="4884" max="4894" width="0" style="1" hidden="1" customWidth="1"/>
    <col min="4895" max="4895" width="17.6640625" style="1" customWidth="1"/>
    <col min="4896" max="5124" width="9.109375" style="1"/>
    <col min="5125" max="5125" width="0" style="1" hidden="1" customWidth="1"/>
    <col min="5126" max="5126" width="8" style="1" customWidth="1"/>
    <col min="5127" max="5128" width="0" style="1" hidden="1" customWidth="1"/>
    <col min="5129" max="5129" width="13.5546875" style="1" customWidth="1"/>
    <col min="5130" max="5130" width="14.6640625" style="1" customWidth="1"/>
    <col min="5131" max="5131" width="9.109375" style="1"/>
    <col min="5132" max="5132" width="5.88671875" style="1" customWidth="1"/>
    <col min="5133" max="5138" width="0" style="1" hidden="1" customWidth="1"/>
    <col min="5139" max="5139" width="16" style="1" customWidth="1"/>
    <col min="5140" max="5150" width="0" style="1" hidden="1" customWidth="1"/>
    <col min="5151" max="5151" width="17.6640625" style="1" customWidth="1"/>
    <col min="5152" max="5380" width="9.109375" style="1"/>
    <col min="5381" max="5381" width="0" style="1" hidden="1" customWidth="1"/>
    <col min="5382" max="5382" width="8" style="1" customWidth="1"/>
    <col min="5383" max="5384" width="0" style="1" hidden="1" customWidth="1"/>
    <col min="5385" max="5385" width="13.5546875" style="1" customWidth="1"/>
    <col min="5386" max="5386" width="14.6640625" style="1" customWidth="1"/>
    <col min="5387" max="5387" width="9.109375" style="1"/>
    <col min="5388" max="5388" width="5.88671875" style="1" customWidth="1"/>
    <col min="5389" max="5394" width="0" style="1" hidden="1" customWidth="1"/>
    <col min="5395" max="5395" width="16" style="1" customWidth="1"/>
    <col min="5396" max="5406" width="0" style="1" hidden="1" customWidth="1"/>
    <col min="5407" max="5407" width="17.6640625" style="1" customWidth="1"/>
    <col min="5408" max="5636" width="9.109375" style="1"/>
    <col min="5637" max="5637" width="0" style="1" hidden="1" customWidth="1"/>
    <col min="5638" max="5638" width="8" style="1" customWidth="1"/>
    <col min="5639" max="5640" width="0" style="1" hidden="1" customWidth="1"/>
    <col min="5641" max="5641" width="13.5546875" style="1" customWidth="1"/>
    <col min="5642" max="5642" width="14.6640625" style="1" customWidth="1"/>
    <col min="5643" max="5643" width="9.109375" style="1"/>
    <col min="5644" max="5644" width="5.88671875" style="1" customWidth="1"/>
    <col min="5645" max="5650" width="0" style="1" hidden="1" customWidth="1"/>
    <col min="5651" max="5651" width="16" style="1" customWidth="1"/>
    <col min="5652" max="5662" width="0" style="1" hidden="1" customWidth="1"/>
    <col min="5663" max="5663" width="17.6640625" style="1" customWidth="1"/>
    <col min="5664" max="5892" width="9.109375" style="1"/>
    <col min="5893" max="5893" width="0" style="1" hidden="1" customWidth="1"/>
    <col min="5894" max="5894" width="8" style="1" customWidth="1"/>
    <col min="5895" max="5896" width="0" style="1" hidden="1" customWidth="1"/>
    <col min="5897" max="5897" width="13.5546875" style="1" customWidth="1"/>
    <col min="5898" max="5898" width="14.6640625" style="1" customWidth="1"/>
    <col min="5899" max="5899" width="9.109375" style="1"/>
    <col min="5900" max="5900" width="5.88671875" style="1" customWidth="1"/>
    <col min="5901" max="5906" width="0" style="1" hidden="1" customWidth="1"/>
    <col min="5907" max="5907" width="16" style="1" customWidth="1"/>
    <col min="5908" max="5918" width="0" style="1" hidden="1" customWidth="1"/>
    <col min="5919" max="5919" width="17.6640625" style="1" customWidth="1"/>
    <col min="5920" max="6148" width="9.109375" style="1"/>
    <col min="6149" max="6149" width="0" style="1" hidden="1" customWidth="1"/>
    <col min="6150" max="6150" width="8" style="1" customWidth="1"/>
    <col min="6151" max="6152" width="0" style="1" hidden="1" customWidth="1"/>
    <col min="6153" max="6153" width="13.5546875" style="1" customWidth="1"/>
    <col min="6154" max="6154" width="14.6640625" style="1" customWidth="1"/>
    <col min="6155" max="6155" width="9.109375" style="1"/>
    <col min="6156" max="6156" width="5.88671875" style="1" customWidth="1"/>
    <col min="6157" max="6162" width="0" style="1" hidden="1" customWidth="1"/>
    <col min="6163" max="6163" width="16" style="1" customWidth="1"/>
    <col min="6164" max="6174" width="0" style="1" hidden="1" customWidth="1"/>
    <col min="6175" max="6175" width="17.6640625" style="1" customWidth="1"/>
    <col min="6176" max="6404" width="9.109375" style="1"/>
    <col min="6405" max="6405" width="0" style="1" hidden="1" customWidth="1"/>
    <col min="6406" max="6406" width="8" style="1" customWidth="1"/>
    <col min="6407" max="6408" width="0" style="1" hidden="1" customWidth="1"/>
    <col min="6409" max="6409" width="13.5546875" style="1" customWidth="1"/>
    <col min="6410" max="6410" width="14.6640625" style="1" customWidth="1"/>
    <col min="6411" max="6411" width="9.109375" style="1"/>
    <col min="6412" max="6412" width="5.88671875" style="1" customWidth="1"/>
    <col min="6413" max="6418" width="0" style="1" hidden="1" customWidth="1"/>
    <col min="6419" max="6419" width="16" style="1" customWidth="1"/>
    <col min="6420" max="6430" width="0" style="1" hidden="1" customWidth="1"/>
    <col min="6431" max="6431" width="17.6640625" style="1" customWidth="1"/>
    <col min="6432" max="6660" width="9.109375" style="1"/>
    <col min="6661" max="6661" width="0" style="1" hidden="1" customWidth="1"/>
    <col min="6662" max="6662" width="8" style="1" customWidth="1"/>
    <col min="6663" max="6664" width="0" style="1" hidden="1" customWidth="1"/>
    <col min="6665" max="6665" width="13.5546875" style="1" customWidth="1"/>
    <col min="6666" max="6666" width="14.6640625" style="1" customWidth="1"/>
    <col min="6667" max="6667" width="9.109375" style="1"/>
    <col min="6668" max="6668" width="5.88671875" style="1" customWidth="1"/>
    <col min="6669" max="6674" width="0" style="1" hidden="1" customWidth="1"/>
    <col min="6675" max="6675" width="16" style="1" customWidth="1"/>
    <col min="6676" max="6686" width="0" style="1" hidden="1" customWidth="1"/>
    <col min="6687" max="6687" width="17.6640625" style="1" customWidth="1"/>
    <col min="6688" max="6916" width="9.109375" style="1"/>
    <col min="6917" max="6917" width="0" style="1" hidden="1" customWidth="1"/>
    <col min="6918" max="6918" width="8" style="1" customWidth="1"/>
    <col min="6919" max="6920" width="0" style="1" hidden="1" customWidth="1"/>
    <col min="6921" max="6921" width="13.5546875" style="1" customWidth="1"/>
    <col min="6922" max="6922" width="14.6640625" style="1" customWidth="1"/>
    <col min="6923" max="6923" width="9.109375" style="1"/>
    <col min="6924" max="6924" width="5.88671875" style="1" customWidth="1"/>
    <col min="6925" max="6930" width="0" style="1" hidden="1" customWidth="1"/>
    <col min="6931" max="6931" width="16" style="1" customWidth="1"/>
    <col min="6932" max="6942" width="0" style="1" hidden="1" customWidth="1"/>
    <col min="6943" max="6943" width="17.6640625" style="1" customWidth="1"/>
    <col min="6944" max="7172" width="9.109375" style="1"/>
    <col min="7173" max="7173" width="0" style="1" hidden="1" customWidth="1"/>
    <col min="7174" max="7174" width="8" style="1" customWidth="1"/>
    <col min="7175" max="7176" width="0" style="1" hidden="1" customWidth="1"/>
    <col min="7177" max="7177" width="13.5546875" style="1" customWidth="1"/>
    <col min="7178" max="7178" width="14.6640625" style="1" customWidth="1"/>
    <col min="7179" max="7179" width="9.109375" style="1"/>
    <col min="7180" max="7180" width="5.88671875" style="1" customWidth="1"/>
    <col min="7181" max="7186" width="0" style="1" hidden="1" customWidth="1"/>
    <col min="7187" max="7187" width="16" style="1" customWidth="1"/>
    <col min="7188" max="7198" width="0" style="1" hidden="1" customWidth="1"/>
    <col min="7199" max="7199" width="17.6640625" style="1" customWidth="1"/>
    <col min="7200" max="7428" width="9.109375" style="1"/>
    <col min="7429" max="7429" width="0" style="1" hidden="1" customWidth="1"/>
    <col min="7430" max="7430" width="8" style="1" customWidth="1"/>
    <col min="7431" max="7432" width="0" style="1" hidden="1" customWidth="1"/>
    <col min="7433" max="7433" width="13.5546875" style="1" customWidth="1"/>
    <col min="7434" max="7434" width="14.6640625" style="1" customWidth="1"/>
    <col min="7435" max="7435" width="9.109375" style="1"/>
    <col min="7436" max="7436" width="5.88671875" style="1" customWidth="1"/>
    <col min="7437" max="7442" width="0" style="1" hidden="1" customWidth="1"/>
    <col min="7443" max="7443" width="16" style="1" customWidth="1"/>
    <col min="7444" max="7454" width="0" style="1" hidden="1" customWidth="1"/>
    <col min="7455" max="7455" width="17.6640625" style="1" customWidth="1"/>
    <col min="7456" max="7684" width="9.109375" style="1"/>
    <col min="7685" max="7685" width="0" style="1" hidden="1" customWidth="1"/>
    <col min="7686" max="7686" width="8" style="1" customWidth="1"/>
    <col min="7687" max="7688" width="0" style="1" hidden="1" customWidth="1"/>
    <col min="7689" max="7689" width="13.5546875" style="1" customWidth="1"/>
    <col min="7690" max="7690" width="14.6640625" style="1" customWidth="1"/>
    <col min="7691" max="7691" width="9.109375" style="1"/>
    <col min="7692" max="7692" width="5.88671875" style="1" customWidth="1"/>
    <col min="7693" max="7698" width="0" style="1" hidden="1" customWidth="1"/>
    <col min="7699" max="7699" width="16" style="1" customWidth="1"/>
    <col min="7700" max="7710" width="0" style="1" hidden="1" customWidth="1"/>
    <col min="7711" max="7711" width="17.6640625" style="1" customWidth="1"/>
    <col min="7712" max="7940" width="9.109375" style="1"/>
    <col min="7941" max="7941" width="0" style="1" hidden="1" customWidth="1"/>
    <col min="7942" max="7942" width="8" style="1" customWidth="1"/>
    <col min="7943" max="7944" width="0" style="1" hidden="1" customWidth="1"/>
    <col min="7945" max="7945" width="13.5546875" style="1" customWidth="1"/>
    <col min="7946" max="7946" width="14.6640625" style="1" customWidth="1"/>
    <col min="7947" max="7947" width="9.109375" style="1"/>
    <col min="7948" max="7948" width="5.88671875" style="1" customWidth="1"/>
    <col min="7949" max="7954" width="0" style="1" hidden="1" customWidth="1"/>
    <col min="7955" max="7955" width="16" style="1" customWidth="1"/>
    <col min="7956" max="7966" width="0" style="1" hidden="1" customWidth="1"/>
    <col min="7967" max="7967" width="17.6640625" style="1" customWidth="1"/>
    <col min="7968" max="8196" width="9.109375" style="1"/>
    <col min="8197" max="8197" width="0" style="1" hidden="1" customWidth="1"/>
    <col min="8198" max="8198" width="8" style="1" customWidth="1"/>
    <col min="8199" max="8200" width="0" style="1" hidden="1" customWidth="1"/>
    <col min="8201" max="8201" width="13.5546875" style="1" customWidth="1"/>
    <col min="8202" max="8202" width="14.6640625" style="1" customWidth="1"/>
    <col min="8203" max="8203" width="9.109375" style="1"/>
    <col min="8204" max="8204" width="5.88671875" style="1" customWidth="1"/>
    <col min="8205" max="8210" width="0" style="1" hidden="1" customWidth="1"/>
    <col min="8211" max="8211" width="16" style="1" customWidth="1"/>
    <col min="8212" max="8222" width="0" style="1" hidden="1" customWidth="1"/>
    <col min="8223" max="8223" width="17.6640625" style="1" customWidth="1"/>
    <col min="8224" max="8452" width="9.109375" style="1"/>
    <col min="8453" max="8453" width="0" style="1" hidden="1" customWidth="1"/>
    <col min="8454" max="8454" width="8" style="1" customWidth="1"/>
    <col min="8455" max="8456" width="0" style="1" hidden="1" customWidth="1"/>
    <col min="8457" max="8457" width="13.5546875" style="1" customWidth="1"/>
    <col min="8458" max="8458" width="14.6640625" style="1" customWidth="1"/>
    <col min="8459" max="8459" width="9.109375" style="1"/>
    <col min="8460" max="8460" width="5.88671875" style="1" customWidth="1"/>
    <col min="8461" max="8466" width="0" style="1" hidden="1" customWidth="1"/>
    <col min="8467" max="8467" width="16" style="1" customWidth="1"/>
    <col min="8468" max="8478" width="0" style="1" hidden="1" customWidth="1"/>
    <col min="8479" max="8479" width="17.6640625" style="1" customWidth="1"/>
    <col min="8480" max="8708" width="9.109375" style="1"/>
    <col min="8709" max="8709" width="0" style="1" hidden="1" customWidth="1"/>
    <col min="8710" max="8710" width="8" style="1" customWidth="1"/>
    <col min="8711" max="8712" width="0" style="1" hidden="1" customWidth="1"/>
    <col min="8713" max="8713" width="13.5546875" style="1" customWidth="1"/>
    <col min="8714" max="8714" width="14.6640625" style="1" customWidth="1"/>
    <col min="8715" max="8715" width="9.109375" style="1"/>
    <col min="8716" max="8716" width="5.88671875" style="1" customWidth="1"/>
    <col min="8717" max="8722" width="0" style="1" hidden="1" customWidth="1"/>
    <col min="8723" max="8723" width="16" style="1" customWidth="1"/>
    <col min="8724" max="8734" width="0" style="1" hidden="1" customWidth="1"/>
    <col min="8735" max="8735" width="17.6640625" style="1" customWidth="1"/>
    <col min="8736" max="8964" width="9.109375" style="1"/>
    <col min="8965" max="8965" width="0" style="1" hidden="1" customWidth="1"/>
    <col min="8966" max="8966" width="8" style="1" customWidth="1"/>
    <col min="8967" max="8968" width="0" style="1" hidden="1" customWidth="1"/>
    <col min="8969" max="8969" width="13.5546875" style="1" customWidth="1"/>
    <col min="8970" max="8970" width="14.6640625" style="1" customWidth="1"/>
    <col min="8971" max="8971" width="9.109375" style="1"/>
    <col min="8972" max="8972" width="5.88671875" style="1" customWidth="1"/>
    <col min="8973" max="8978" width="0" style="1" hidden="1" customWidth="1"/>
    <col min="8979" max="8979" width="16" style="1" customWidth="1"/>
    <col min="8980" max="8990" width="0" style="1" hidden="1" customWidth="1"/>
    <col min="8991" max="8991" width="17.6640625" style="1" customWidth="1"/>
    <col min="8992" max="9220" width="9.109375" style="1"/>
    <col min="9221" max="9221" width="0" style="1" hidden="1" customWidth="1"/>
    <col min="9222" max="9222" width="8" style="1" customWidth="1"/>
    <col min="9223" max="9224" width="0" style="1" hidden="1" customWidth="1"/>
    <col min="9225" max="9225" width="13.5546875" style="1" customWidth="1"/>
    <col min="9226" max="9226" width="14.6640625" style="1" customWidth="1"/>
    <col min="9227" max="9227" width="9.109375" style="1"/>
    <col min="9228" max="9228" width="5.88671875" style="1" customWidth="1"/>
    <col min="9229" max="9234" width="0" style="1" hidden="1" customWidth="1"/>
    <col min="9235" max="9235" width="16" style="1" customWidth="1"/>
    <col min="9236" max="9246" width="0" style="1" hidden="1" customWidth="1"/>
    <col min="9247" max="9247" width="17.6640625" style="1" customWidth="1"/>
    <col min="9248" max="9476" width="9.109375" style="1"/>
    <col min="9477" max="9477" width="0" style="1" hidden="1" customWidth="1"/>
    <col min="9478" max="9478" width="8" style="1" customWidth="1"/>
    <col min="9479" max="9480" width="0" style="1" hidden="1" customWidth="1"/>
    <col min="9481" max="9481" width="13.5546875" style="1" customWidth="1"/>
    <col min="9482" max="9482" width="14.6640625" style="1" customWidth="1"/>
    <col min="9483" max="9483" width="9.109375" style="1"/>
    <col min="9484" max="9484" width="5.88671875" style="1" customWidth="1"/>
    <col min="9485" max="9490" width="0" style="1" hidden="1" customWidth="1"/>
    <col min="9491" max="9491" width="16" style="1" customWidth="1"/>
    <col min="9492" max="9502" width="0" style="1" hidden="1" customWidth="1"/>
    <col min="9503" max="9503" width="17.6640625" style="1" customWidth="1"/>
    <col min="9504" max="9732" width="9.109375" style="1"/>
    <col min="9733" max="9733" width="0" style="1" hidden="1" customWidth="1"/>
    <col min="9734" max="9734" width="8" style="1" customWidth="1"/>
    <col min="9735" max="9736" width="0" style="1" hidden="1" customWidth="1"/>
    <col min="9737" max="9737" width="13.5546875" style="1" customWidth="1"/>
    <col min="9738" max="9738" width="14.6640625" style="1" customWidth="1"/>
    <col min="9739" max="9739" width="9.109375" style="1"/>
    <col min="9740" max="9740" width="5.88671875" style="1" customWidth="1"/>
    <col min="9741" max="9746" width="0" style="1" hidden="1" customWidth="1"/>
    <col min="9747" max="9747" width="16" style="1" customWidth="1"/>
    <col min="9748" max="9758" width="0" style="1" hidden="1" customWidth="1"/>
    <col min="9759" max="9759" width="17.6640625" style="1" customWidth="1"/>
    <col min="9760" max="9988" width="9.109375" style="1"/>
    <col min="9989" max="9989" width="0" style="1" hidden="1" customWidth="1"/>
    <col min="9990" max="9990" width="8" style="1" customWidth="1"/>
    <col min="9991" max="9992" width="0" style="1" hidden="1" customWidth="1"/>
    <col min="9993" max="9993" width="13.5546875" style="1" customWidth="1"/>
    <col min="9994" max="9994" width="14.6640625" style="1" customWidth="1"/>
    <col min="9995" max="9995" width="9.109375" style="1"/>
    <col min="9996" max="9996" width="5.88671875" style="1" customWidth="1"/>
    <col min="9997" max="10002" width="0" style="1" hidden="1" customWidth="1"/>
    <col min="10003" max="10003" width="16" style="1" customWidth="1"/>
    <col min="10004" max="10014" width="0" style="1" hidden="1" customWidth="1"/>
    <col min="10015" max="10015" width="17.6640625" style="1" customWidth="1"/>
    <col min="10016" max="10244" width="9.109375" style="1"/>
    <col min="10245" max="10245" width="0" style="1" hidden="1" customWidth="1"/>
    <col min="10246" max="10246" width="8" style="1" customWidth="1"/>
    <col min="10247" max="10248" width="0" style="1" hidden="1" customWidth="1"/>
    <col min="10249" max="10249" width="13.5546875" style="1" customWidth="1"/>
    <col min="10250" max="10250" width="14.6640625" style="1" customWidth="1"/>
    <col min="10251" max="10251" width="9.109375" style="1"/>
    <col min="10252" max="10252" width="5.88671875" style="1" customWidth="1"/>
    <col min="10253" max="10258" width="0" style="1" hidden="1" customWidth="1"/>
    <col min="10259" max="10259" width="16" style="1" customWidth="1"/>
    <col min="10260" max="10270" width="0" style="1" hidden="1" customWidth="1"/>
    <col min="10271" max="10271" width="17.6640625" style="1" customWidth="1"/>
    <col min="10272" max="10500" width="9.109375" style="1"/>
    <col min="10501" max="10501" width="0" style="1" hidden="1" customWidth="1"/>
    <col min="10502" max="10502" width="8" style="1" customWidth="1"/>
    <col min="10503" max="10504" width="0" style="1" hidden="1" customWidth="1"/>
    <col min="10505" max="10505" width="13.5546875" style="1" customWidth="1"/>
    <col min="10506" max="10506" width="14.6640625" style="1" customWidth="1"/>
    <col min="10507" max="10507" width="9.109375" style="1"/>
    <col min="10508" max="10508" width="5.88671875" style="1" customWidth="1"/>
    <col min="10509" max="10514" width="0" style="1" hidden="1" customWidth="1"/>
    <col min="10515" max="10515" width="16" style="1" customWidth="1"/>
    <col min="10516" max="10526" width="0" style="1" hidden="1" customWidth="1"/>
    <col min="10527" max="10527" width="17.6640625" style="1" customWidth="1"/>
    <col min="10528" max="10756" width="9.109375" style="1"/>
    <col min="10757" max="10757" width="0" style="1" hidden="1" customWidth="1"/>
    <col min="10758" max="10758" width="8" style="1" customWidth="1"/>
    <col min="10759" max="10760" width="0" style="1" hidden="1" customWidth="1"/>
    <col min="10761" max="10761" width="13.5546875" style="1" customWidth="1"/>
    <col min="10762" max="10762" width="14.6640625" style="1" customWidth="1"/>
    <col min="10763" max="10763" width="9.109375" style="1"/>
    <col min="10764" max="10764" width="5.88671875" style="1" customWidth="1"/>
    <col min="10765" max="10770" width="0" style="1" hidden="1" customWidth="1"/>
    <col min="10771" max="10771" width="16" style="1" customWidth="1"/>
    <col min="10772" max="10782" width="0" style="1" hidden="1" customWidth="1"/>
    <col min="10783" max="10783" width="17.6640625" style="1" customWidth="1"/>
    <col min="10784" max="11012" width="9.109375" style="1"/>
    <col min="11013" max="11013" width="0" style="1" hidden="1" customWidth="1"/>
    <col min="11014" max="11014" width="8" style="1" customWidth="1"/>
    <col min="11015" max="11016" width="0" style="1" hidden="1" customWidth="1"/>
    <col min="11017" max="11017" width="13.5546875" style="1" customWidth="1"/>
    <col min="11018" max="11018" width="14.6640625" style="1" customWidth="1"/>
    <col min="11019" max="11019" width="9.109375" style="1"/>
    <col min="11020" max="11020" width="5.88671875" style="1" customWidth="1"/>
    <col min="11021" max="11026" width="0" style="1" hidden="1" customWidth="1"/>
    <col min="11027" max="11027" width="16" style="1" customWidth="1"/>
    <col min="11028" max="11038" width="0" style="1" hidden="1" customWidth="1"/>
    <col min="11039" max="11039" width="17.6640625" style="1" customWidth="1"/>
    <col min="11040" max="11268" width="9.109375" style="1"/>
    <col min="11269" max="11269" width="0" style="1" hidden="1" customWidth="1"/>
    <col min="11270" max="11270" width="8" style="1" customWidth="1"/>
    <col min="11271" max="11272" width="0" style="1" hidden="1" customWidth="1"/>
    <col min="11273" max="11273" width="13.5546875" style="1" customWidth="1"/>
    <col min="11274" max="11274" width="14.6640625" style="1" customWidth="1"/>
    <col min="11275" max="11275" width="9.109375" style="1"/>
    <col min="11276" max="11276" width="5.88671875" style="1" customWidth="1"/>
    <col min="11277" max="11282" width="0" style="1" hidden="1" customWidth="1"/>
    <col min="11283" max="11283" width="16" style="1" customWidth="1"/>
    <col min="11284" max="11294" width="0" style="1" hidden="1" customWidth="1"/>
    <col min="11295" max="11295" width="17.6640625" style="1" customWidth="1"/>
    <col min="11296" max="11524" width="9.109375" style="1"/>
    <col min="11525" max="11525" width="0" style="1" hidden="1" customWidth="1"/>
    <col min="11526" max="11526" width="8" style="1" customWidth="1"/>
    <col min="11527" max="11528" width="0" style="1" hidden="1" customWidth="1"/>
    <col min="11529" max="11529" width="13.5546875" style="1" customWidth="1"/>
    <col min="11530" max="11530" width="14.6640625" style="1" customWidth="1"/>
    <col min="11531" max="11531" width="9.109375" style="1"/>
    <col min="11532" max="11532" width="5.88671875" style="1" customWidth="1"/>
    <col min="11533" max="11538" width="0" style="1" hidden="1" customWidth="1"/>
    <col min="11539" max="11539" width="16" style="1" customWidth="1"/>
    <col min="11540" max="11550" width="0" style="1" hidden="1" customWidth="1"/>
    <col min="11551" max="11551" width="17.6640625" style="1" customWidth="1"/>
    <col min="11552" max="11780" width="9.109375" style="1"/>
    <col min="11781" max="11781" width="0" style="1" hidden="1" customWidth="1"/>
    <col min="11782" max="11782" width="8" style="1" customWidth="1"/>
    <col min="11783" max="11784" width="0" style="1" hidden="1" customWidth="1"/>
    <col min="11785" max="11785" width="13.5546875" style="1" customWidth="1"/>
    <col min="11786" max="11786" width="14.6640625" style="1" customWidth="1"/>
    <col min="11787" max="11787" width="9.109375" style="1"/>
    <col min="11788" max="11788" width="5.88671875" style="1" customWidth="1"/>
    <col min="11789" max="11794" width="0" style="1" hidden="1" customWidth="1"/>
    <col min="11795" max="11795" width="16" style="1" customWidth="1"/>
    <col min="11796" max="11806" width="0" style="1" hidden="1" customWidth="1"/>
    <col min="11807" max="11807" width="17.6640625" style="1" customWidth="1"/>
    <col min="11808" max="12036" width="9.109375" style="1"/>
    <col min="12037" max="12037" width="0" style="1" hidden="1" customWidth="1"/>
    <col min="12038" max="12038" width="8" style="1" customWidth="1"/>
    <col min="12039" max="12040" width="0" style="1" hidden="1" customWidth="1"/>
    <col min="12041" max="12041" width="13.5546875" style="1" customWidth="1"/>
    <col min="12042" max="12042" width="14.6640625" style="1" customWidth="1"/>
    <col min="12043" max="12043" width="9.109375" style="1"/>
    <col min="12044" max="12044" width="5.88671875" style="1" customWidth="1"/>
    <col min="12045" max="12050" width="0" style="1" hidden="1" customWidth="1"/>
    <col min="12051" max="12051" width="16" style="1" customWidth="1"/>
    <col min="12052" max="12062" width="0" style="1" hidden="1" customWidth="1"/>
    <col min="12063" max="12063" width="17.6640625" style="1" customWidth="1"/>
    <col min="12064" max="12292" width="9.109375" style="1"/>
    <col min="12293" max="12293" width="0" style="1" hidden="1" customWidth="1"/>
    <col min="12294" max="12294" width="8" style="1" customWidth="1"/>
    <col min="12295" max="12296" width="0" style="1" hidden="1" customWidth="1"/>
    <col min="12297" max="12297" width="13.5546875" style="1" customWidth="1"/>
    <col min="12298" max="12298" width="14.6640625" style="1" customWidth="1"/>
    <col min="12299" max="12299" width="9.109375" style="1"/>
    <col min="12300" max="12300" width="5.88671875" style="1" customWidth="1"/>
    <col min="12301" max="12306" width="0" style="1" hidden="1" customWidth="1"/>
    <col min="12307" max="12307" width="16" style="1" customWidth="1"/>
    <col min="12308" max="12318" width="0" style="1" hidden="1" customWidth="1"/>
    <col min="12319" max="12319" width="17.6640625" style="1" customWidth="1"/>
    <col min="12320" max="12548" width="9.109375" style="1"/>
    <col min="12549" max="12549" width="0" style="1" hidden="1" customWidth="1"/>
    <col min="12550" max="12550" width="8" style="1" customWidth="1"/>
    <col min="12551" max="12552" width="0" style="1" hidden="1" customWidth="1"/>
    <col min="12553" max="12553" width="13.5546875" style="1" customWidth="1"/>
    <col min="12554" max="12554" width="14.6640625" style="1" customWidth="1"/>
    <col min="12555" max="12555" width="9.109375" style="1"/>
    <col min="12556" max="12556" width="5.88671875" style="1" customWidth="1"/>
    <col min="12557" max="12562" width="0" style="1" hidden="1" customWidth="1"/>
    <col min="12563" max="12563" width="16" style="1" customWidth="1"/>
    <col min="12564" max="12574" width="0" style="1" hidden="1" customWidth="1"/>
    <col min="12575" max="12575" width="17.6640625" style="1" customWidth="1"/>
    <col min="12576" max="12804" width="9.109375" style="1"/>
    <col min="12805" max="12805" width="0" style="1" hidden="1" customWidth="1"/>
    <col min="12806" max="12806" width="8" style="1" customWidth="1"/>
    <col min="12807" max="12808" width="0" style="1" hidden="1" customWidth="1"/>
    <col min="12809" max="12809" width="13.5546875" style="1" customWidth="1"/>
    <col min="12810" max="12810" width="14.6640625" style="1" customWidth="1"/>
    <col min="12811" max="12811" width="9.109375" style="1"/>
    <col min="12812" max="12812" width="5.88671875" style="1" customWidth="1"/>
    <col min="12813" max="12818" width="0" style="1" hidden="1" customWidth="1"/>
    <col min="12819" max="12819" width="16" style="1" customWidth="1"/>
    <col min="12820" max="12830" width="0" style="1" hidden="1" customWidth="1"/>
    <col min="12831" max="12831" width="17.6640625" style="1" customWidth="1"/>
    <col min="12832" max="13060" width="9.109375" style="1"/>
    <col min="13061" max="13061" width="0" style="1" hidden="1" customWidth="1"/>
    <col min="13062" max="13062" width="8" style="1" customWidth="1"/>
    <col min="13063" max="13064" width="0" style="1" hidden="1" customWidth="1"/>
    <col min="13065" max="13065" width="13.5546875" style="1" customWidth="1"/>
    <col min="13066" max="13066" width="14.6640625" style="1" customWidth="1"/>
    <col min="13067" max="13067" width="9.109375" style="1"/>
    <col min="13068" max="13068" width="5.88671875" style="1" customWidth="1"/>
    <col min="13069" max="13074" width="0" style="1" hidden="1" customWidth="1"/>
    <col min="13075" max="13075" width="16" style="1" customWidth="1"/>
    <col min="13076" max="13086" width="0" style="1" hidden="1" customWidth="1"/>
    <col min="13087" max="13087" width="17.6640625" style="1" customWidth="1"/>
    <col min="13088" max="13316" width="9.109375" style="1"/>
    <col min="13317" max="13317" width="0" style="1" hidden="1" customWidth="1"/>
    <col min="13318" max="13318" width="8" style="1" customWidth="1"/>
    <col min="13319" max="13320" width="0" style="1" hidden="1" customWidth="1"/>
    <col min="13321" max="13321" width="13.5546875" style="1" customWidth="1"/>
    <col min="13322" max="13322" width="14.6640625" style="1" customWidth="1"/>
    <col min="13323" max="13323" width="9.109375" style="1"/>
    <col min="13324" max="13324" width="5.88671875" style="1" customWidth="1"/>
    <col min="13325" max="13330" width="0" style="1" hidden="1" customWidth="1"/>
    <col min="13331" max="13331" width="16" style="1" customWidth="1"/>
    <col min="13332" max="13342" width="0" style="1" hidden="1" customWidth="1"/>
    <col min="13343" max="13343" width="17.6640625" style="1" customWidth="1"/>
    <col min="13344" max="13572" width="9.109375" style="1"/>
    <col min="13573" max="13573" width="0" style="1" hidden="1" customWidth="1"/>
    <col min="13574" max="13574" width="8" style="1" customWidth="1"/>
    <col min="13575" max="13576" width="0" style="1" hidden="1" customWidth="1"/>
    <col min="13577" max="13577" width="13.5546875" style="1" customWidth="1"/>
    <col min="13578" max="13578" width="14.6640625" style="1" customWidth="1"/>
    <col min="13579" max="13579" width="9.109375" style="1"/>
    <col min="13580" max="13580" width="5.88671875" style="1" customWidth="1"/>
    <col min="13581" max="13586" width="0" style="1" hidden="1" customWidth="1"/>
    <col min="13587" max="13587" width="16" style="1" customWidth="1"/>
    <col min="13588" max="13598" width="0" style="1" hidden="1" customWidth="1"/>
    <col min="13599" max="13599" width="17.6640625" style="1" customWidth="1"/>
    <col min="13600" max="13828" width="9.109375" style="1"/>
    <col min="13829" max="13829" width="0" style="1" hidden="1" customWidth="1"/>
    <col min="13830" max="13830" width="8" style="1" customWidth="1"/>
    <col min="13831" max="13832" width="0" style="1" hidden="1" customWidth="1"/>
    <col min="13833" max="13833" width="13.5546875" style="1" customWidth="1"/>
    <col min="13834" max="13834" width="14.6640625" style="1" customWidth="1"/>
    <col min="13835" max="13835" width="9.109375" style="1"/>
    <col min="13836" max="13836" width="5.88671875" style="1" customWidth="1"/>
    <col min="13837" max="13842" width="0" style="1" hidden="1" customWidth="1"/>
    <col min="13843" max="13843" width="16" style="1" customWidth="1"/>
    <col min="13844" max="13854" width="0" style="1" hidden="1" customWidth="1"/>
    <col min="13855" max="13855" width="17.6640625" style="1" customWidth="1"/>
    <col min="13856" max="14084" width="9.109375" style="1"/>
    <col min="14085" max="14085" width="0" style="1" hidden="1" customWidth="1"/>
    <col min="14086" max="14086" width="8" style="1" customWidth="1"/>
    <col min="14087" max="14088" width="0" style="1" hidden="1" customWidth="1"/>
    <col min="14089" max="14089" width="13.5546875" style="1" customWidth="1"/>
    <col min="14090" max="14090" width="14.6640625" style="1" customWidth="1"/>
    <col min="14091" max="14091" width="9.109375" style="1"/>
    <col min="14092" max="14092" width="5.88671875" style="1" customWidth="1"/>
    <col min="14093" max="14098" width="0" style="1" hidden="1" customWidth="1"/>
    <col min="14099" max="14099" width="16" style="1" customWidth="1"/>
    <col min="14100" max="14110" width="0" style="1" hidden="1" customWidth="1"/>
    <col min="14111" max="14111" width="17.6640625" style="1" customWidth="1"/>
    <col min="14112" max="14340" width="9.109375" style="1"/>
    <col min="14341" max="14341" width="0" style="1" hidden="1" customWidth="1"/>
    <col min="14342" max="14342" width="8" style="1" customWidth="1"/>
    <col min="14343" max="14344" width="0" style="1" hidden="1" customWidth="1"/>
    <col min="14345" max="14345" width="13.5546875" style="1" customWidth="1"/>
    <col min="14346" max="14346" width="14.6640625" style="1" customWidth="1"/>
    <col min="14347" max="14347" width="9.109375" style="1"/>
    <col min="14348" max="14348" width="5.88671875" style="1" customWidth="1"/>
    <col min="14349" max="14354" width="0" style="1" hidden="1" customWidth="1"/>
    <col min="14355" max="14355" width="16" style="1" customWidth="1"/>
    <col min="14356" max="14366" width="0" style="1" hidden="1" customWidth="1"/>
    <col min="14367" max="14367" width="17.6640625" style="1" customWidth="1"/>
    <col min="14368" max="14596" width="9.109375" style="1"/>
    <col min="14597" max="14597" width="0" style="1" hidden="1" customWidth="1"/>
    <col min="14598" max="14598" width="8" style="1" customWidth="1"/>
    <col min="14599" max="14600" width="0" style="1" hidden="1" customWidth="1"/>
    <col min="14601" max="14601" width="13.5546875" style="1" customWidth="1"/>
    <col min="14602" max="14602" width="14.6640625" style="1" customWidth="1"/>
    <col min="14603" max="14603" width="9.109375" style="1"/>
    <col min="14604" max="14604" width="5.88671875" style="1" customWidth="1"/>
    <col min="14605" max="14610" width="0" style="1" hidden="1" customWidth="1"/>
    <col min="14611" max="14611" width="16" style="1" customWidth="1"/>
    <col min="14612" max="14622" width="0" style="1" hidden="1" customWidth="1"/>
    <col min="14623" max="14623" width="17.6640625" style="1" customWidth="1"/>
    <col min="14624" max="14852" width="9.109375" style="1"/>
    <col min="14853" max="14853" width="0" style="1" hidden="1" customWidth="1"/>
    <col min="14854" max="14854" width="8" style="1" customWidth="1"/>
    <col min="14855" max="14856" width="0" style="1" hidden="1" customWidth="1"/>
    <col min="14857" max="14857" width="13.5546875" style="1" customWidth="1"/>
    <col min="14858" max="14858" width="14.6640625" style="1" customWidth="1"/>
    <col min="14859" max="14859" width="9.109375" style="1"/>
    <col min="14860" max="14860" width="5.88671875" style="1" customWidth="1"/>
    <col min="14861" max="14866" width="0" style="1" hidden="1" customWidth="1"/>
    <col min="14867" max="14867" width="16" style="1" customWidth="1"/>
    <col min="14868" max="14878" width="0" style="1" hidden="1" customWidth="1"/>
    <col min="14879" max="14879" width="17.6640625" style="1" customWidth="1"/>
    <col min="14880" max="15108" width="9.109375" style="1"/>
    <col min="15109" max="15109" width="0" style="1" hidden="1" customWidth="1"/>
    <col min="15110" max="15110" width="8" style="1" customWidth="1"/>
    <col min="15111" max="15112" width="0" style="1" hidden="1" customWidth="1"/>
    <col min="15113" max="15113" width="13.5546875" style="1" customWidth="1"/>
    <col min="15114" max="15114" width="14.6640625" style="1" customWidth="1"/>
    <col min="15115" max="15115" width="9.109375" style="1"/>
    <col min="15116" max="15116" width="5.88671875" style="1" customWidth="1"/>
    <col min="15117" max="15122" width="0" style="1" hidden="1" customWidth="1"/>
    <col min="15123" max="15123" width="16" style="1" customWidth="1"/>
    <col min="15124" max="15134" width="0" style="1" hidden="1" customWidth="1"/>
    <col min="15135" max="15135" width="17.6640625" style="1" customWidth="1"/>
    <col min="15136" max="15364" width="9.109375" style="1"/>
    <col min="15365" max="15365" width="0" style="1" hidden="1" customWidth="1"/>
    <col min="15366" max="15366" width="8" style="1" customWidth="1"/>
    <col min="15367" max="15368" width="0" style="1" hidden="1" customWidth="1"/>
    <col min="15369" max="15369" width="13.5546875" style="1" customWidth="1"/>
    <col min="15370" max="15370" width="14.6640625" style="1" customWidth="1"/>
    <col min="15371" max="15371" width="9.109375" style="1"/>
    <col min="15372" max="15372" width="5.88671875" style="1" customWidth="1"/>
    <col min="15373" max="15378" width="0" style="1" hidden="1" customWidth="1"/>
    <col min="15379" max="15379" width="16" style="1" customWidth="1"/>
    <col min="15380" max="15390" width="0" style="1" hidden="1" customWidth="1"/>
    <col min="15391" max="15391" width="17.6640625" style="1" customWidth="1"/>
    <col min="15392" max="15620" width="9.109375" style="1"/>
    <col min="15621" max="15621" width="0" style="1" hidden="1" customWidth="1"/>
    <col min="15622" max="15622" width="8" style="1" customWidth="1"/>
    <col min="15623" max="15624" width="0" style="1" hidden="1" customWidth="1"/>
    <col min="15625" max="15625" width="13.5546875" style="1" customWidth="1"/>
    <col min="15626" max="15626" width="14.6640625" style="1" customWidth="1"/>
    <col min="15627" max="15627" width="9.109375" style="1"/>
    <col min="15628" max="15628" width="5.88671875" style="1" customWidth="1"/>
    <col min="15629" max="15634" width="0" style="1" hidden="1" customWidth="1"/>
    <col min="15635" max="15635" width="16" style="1" customWidth="1"/>
    <col min="15636" max="15646" width="0" style="1" hidden="1" customWidth="1"/>
    <col min="15647" max="15647" width="17.6640625" style="1" customWidth="1"/>
    <col min="15648" max="15876" width="9.109375" style="1"/>
    <col min="15877" max="15877" width="0" style="1" hidden="1" customWidth="1"/>
    <col min="15878" max="15878" width="8" style="1" customWidth="1"/>
    <col min="15879" max="15880" width="0" style="1" hidden="1" customWidth="1"/>
    <col min="15881" max="15881" width="13.5546875" style="1" customWidth="1"/>
    <col min="15882" max="15882" width="14.6640625" style="1" customWidth="1"/>
    <col min="15883" max="15883" width="9.109375" style="1"/>
    <col min="15884" max="15884" width="5.88671875" style="1" customWidth="1"/>
    <col min="15885" max="15890" width="0" style="1" hidden="1" customWidth="1"/>
    <col min="15891" max="15891" width="16" style="1" customWidth="1"/>
    <col min="15892" max="15902" width="0" style="1" hidden="1" customWidth="1"/>
    <col min="15903" max="15903" width="17.6640625" style="1" customWidth="1"/>
    <col min="15904" max="16132" width="9.109375" style="1"/>
    <col min="16133" max="16133" width="0" style="1" hidden="1" customWidth="1"/>
    <col min="16134" max="16134" width="8" style="1" customWidth="1"/>
    <col min="16135" max="16136" width="0" style="1" hidden="1" customWidth="1"/>
    <col min="16137" max="16137" width="13.5546875" style="1" customWidth="1"/>
    <col min="16138" max="16138" width="14.6640625" style="1" customWidth="1"/>
    <col min="16139" max="16139" width="9.109375" style="1"/>
    <col min="16140" max="16140" width="5.88671875" style="1" customWidth="1"/>
    <col min="16141" max="16146" width="0" style="1" hidden="1" customWidth="1"/>
    <col min="16147" max="16147" width="16" style="1" customWidth="1"/>
    <col min="16148" max="16158" width="0" style="1" hidden="1" customWidth="1"/>
    <col min="16159" max="16159" width="17.6640625" style="1" customWidth="1"/>
    <col min="16160" max="16384" width="9.109375" style="1"/>
  </cols>
  <sheetData>
    <row r="1" spans="1:33" ht="20.25" x14ac:dyDescent="0.2">
      <c r="A1" s="427" t="s">
        <v>56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"/>
      <c r="AA1" s="4"/>
      <c r="AB1" s="4"/>
      <c r="AC1" s="4"/>
      <c r="AD1" s="4"/>
      <c r="AE1" s="5"/>
      <c r="AG1" s="3"/>
    </row>
    <row r="2" spans="1:33" ht="12.75" x14ac:dyDescent="0.2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9"/>
      <c r="AG2" s="3"/>
    </row>
    <row r="3" spans="1:33" ht="23.25" customHeight="1" x14ac:dyDescent="0.2">
      <c r="A3" s="429" t="s">
        <v>57</v>
      </c>
      <c r="B3" s="430"/>
      <c r="C3" s="430"/>
      <c r="D3" s="430"/>
      <c r="E3" s="430"/>
      <c r="F3" s="430"/>
      <c r="G3" s="430"/>
      <c r="H3" s="430"/>
      <c r="I3" s="430"/>
      <c r="J3" s="431"/>
      <c r="K3" s="429" t="s">
        <v>58</v>
      </c>
      <c r="L3" s="430"/>
      <c r="M3" s="430"/>
      <c r="N3" s="430"/>
      <c r="O3" s="430"/>
      <c r="P3" s="430"/>
      <c r="Q3" s="430"/>
      <c r="R3" s="430"/>
      <c r="S3" s="430"/>
      <c r="T3" s="430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3"/>
      <c r="AG3" s="3"/>
    </row>
    <row r="4" spans="1:33" ht="12.75" x14ac:dyDescent="0.2">
      <c r="A4" s="10"/>
      <c r="B4" s="11"/>
      <c r="C4" s="11"/>
      <c r="D4" s="11"/>
      <c r="E4" s="11"/>
      <c r="F4" s="11"/>
      <c r="G4" s="11"/>
      <c r="H4" s="11"/>
      <c r="I4" s="12"/>
      <c r="J4" s="11"/>
      <c r="K4" s="11"/>
      <c r="L4" s="11"/>
      <c r="M4" s="11"/>
      <c r="N4" s="11"/>
      <c r="O4" s="11"/>
      <c r="P4" s="11"/>
      <c r="Q4" s="11"/>
      <c r="R4" s="11"/>
      <c r="S4" s="12"/>
      <c r="T4" s="11"/>
      <c r="U4" s="11"/>
      <c r="V4" s="11"/>
      <c r="W4" s="11"/>
      <c r="X4" s="11"/>
      <c r="Y4" s="11"/>
      <c r="Z4" s="11"/>
      <c r="AA4" s="11"/>
      <c r="AB4" s="11"/>
      <c r="AC4" s="11"/>
      <c r="AD4" s="13"/>
      <c r="AE4" s="13"/>
      <c r="AG4" s="3"/>
    </row>
    <row r="5" spans="1:33" ht="54" customHeight="1" x14ac:dyDescent="0.2">
      <c r="A5" s="434" t="s">
        <v>59</v>
      </c>
      <c r="B5" s="435"/>
      <c r="C5" s="435"/>
      <c r="D5" s="435"/>
      <c r="E5" s="435"/>
      <c r="F5" s="435"/>
      <c r="G5" s="435"/>
      <c r="H5" s="14"/>
      <c r="I5" s="434" t="s">
        <v>60</v>
      </c>
      <c r="J5" s="436"/>
      <c r="K5" s="437" t="s">
        <v>61</v>
      </c>
      <c r="L5" s="438"/>
      <c r="M5" s="15"/>
      <c r="N5" s="15"/>
      <c r="O5" s="15"/>
      <c r="P5" s="15"/>
      <c r="Q5" s="15"/>
      <c r="R5" s="16"/>
      <c r="S5" s="17" t="s">
        <v>62</v>
      </c>
      <c r="T5" s="18"/>
      <c r="U5" s="16"/>
      <c r="V5" s="16"/>
      <c r="W5" s="16"/>
      <c r="X5" s="16"/>
      <c r="Y5" s="16"/>
      <c r="Z5" s="16"/>
      <c r="AA5" s="16"/>
      <c r="AB5" s="16"/>
      <c r="AC5" s="16"/>
      <c r="AD5" s="16"/>
      <c r="AE5" s="19" t="s">
        <v>63</v>
      </c>
      <c r="AG5" s="3"/>
    </row>
    <row r="6" spans="1:33" ht="12.75" x14ac:dyDescent="0.2">
      <c r="A6" s="20"/>
      <c r="B6" s="21"/>
      <c r="C6" s="21"/>
      <c r="D6" s="21"/>
      <c r="E6" s="21"/>
      <c r="F6" s="21"/>
      <c r="G6" s="21"/>
      <c r="H6" s="22"/>
      <c r="I6" s="415"/>
      <c r="J6" s="416"/>
      <c r="K6" s="417" t="s">
        <v>64</v>
      </c>
      <c r="L6" s="418"/>
      <c r="M6" s="15"/>
      <c r="N6" s="15"/>
      <c r="O6" s="15"/>
      <c r="P6" s="15"/>
      <c r="Q6" s="15"/>
      <c r="R6" s="16"/>
      <c r="S6" s="419" t="s">
        <v>64</v>
      </c>
      <c r="T6" s="420"/>
      <c r="U6" s="16"/>
      <c r="V6" s="16"/>
      <c r="W6" s="16"/>
      <c r="X6" s="16"/>
      <c r="Y6" s="16"/>
      <c r="Z6" s="16"/>
      <c r="AA6" s="16"/>
      <c r="AB6" s="16"/>
      <c r="AC6" s="16"/>
      <c r="AD6" s="16"/>
      <c r="AE6" s="17" t="s">
        <v>64</v>
      </c>
      <c r="AG6" s="3"/>
    </row>
    <row r="7" spans="1:33" ht="12.75" x14ac:dyDescent="0.2">
      <c r="A7" s="10"/>
      <c r="B7" s="11"/>
      <c r="C7" s="11"/>
      <c r="D7" s="11"/>
      <c r="E7" s="11"/>
      <c r="F7" s="11"/>
      <c r="G7" s="11"/>
      <c r="H7" s="11"/>
      <c r="I7" s="421"/>
      <c r="J7" s="422"/>
      <c r="K7" s="23"/>
      <c r="L7" s="24"/>
      <c r="M7" s="25"/>
      <c r="N7" s="25"/>
      <c r="O7" s="25"/>
      <c r="P7" s="25"/>
      <c r="Q7" s="25"/>
      <c r="R7" s="25"/>
      <c r="S7" s="26"/>
      <c r="T7" s="27"/>
      <c r="U7" s="25"/>
      <c r="V7" s="25"/>
      <c r="W7" s="25"/>
      <c r="X7" s="25"/>
      <c r="Y7" s="25"/>
      <c r="Z7" s="25"/>
      <c r="AA7" s="25"/>
      <c r="AB7" s="25"/>
      <c r="AC7" s="25"/>
      <c r="AD7" s="25"/>
      <c r="AE7" s="28"/>
      <c r="AG7" s="3"/>
    </row>
    <row r="8" spans="1:33" ht="12.75" x14ac:dyDescent="0.2">
      <c r="A8" s="29" t="s">
        <v>65</v>
      </c>
      <c r="B8" s="30"/>
      <c r="C8" s="30"/>
      <c r="D8" s="30"/>
      <c r="E8" s="30"/>
      <c r="F8" s="31"/>
      <c r="G8" s="30"/>
      <c r="H8" s="31"/>
      <c r="I8" s="32"/>
      <c r="J8" s="7"/>
      <c r="K8" s="33"/>
      <c r="L8" s="34"/>
      <c r="M8" s="35"/>
      <c r="N8" s="35"/>
      <c r="O8" s="35"/>
      <c r="P8" s="35"/>
      <c r="Q8" s="35"/>
      <c r="R8" s="36"/>
      <c r="S8" s="37"/>
      <c r="T8" s="37"/>
      <c r="U8" s="38"/>
      <c r="V8" s="38"/>
      <c r="W8" s="38"/>
      <c r="X8" s="38"/>
      <c r="Y8" s="38"/>
      <c r="Z8" s="38"/>
      <c r="AA8" s="38"/>
      <c r="AB8" s="38"/>
      <c r="AC8" s="38"/>
      <c r="AD8" s="38"/>
      <c r="AE8" s="37"/>
      <c r="AG8" s="3"/>
    </row>
    <row r="9" spans="1:33" ht="12.75" x14ac:dyDescent="0.2">
      <c r="A9" s="39" t="s">
        <v>66</v>
      </c>
      <c r="B9" s="40"/>
      <c r="C9" s="40"/>
      <c r="D9" s="40"/>
      <c r="E9" s="40"/>
      <c r="F9" s="41"/>
      <c r="G9" s="40"/>
      <c r="H9" s="41"/>
      <c r="I9" s="37"/>
      <c r="J9" s="37"/>
      <c r="K9" s="42"/>
      <c r="L9" s="43"/>
      <c r="M9" s="44"/>
      <c r="N9" s="44"/>
      <c r="O9" s="44"/>
      <c r="P9" s="44"/>
      <c r="Q9" s="44"/>
      <c r="R9" s="45"/>
      <c r="S9" s="37"/>
      <c r="T9" s="37"/>
      <c r="U9" s="38"/>
      <c r="V9" s="38"/>
      <c r="W9" s="38"/>
      <c r="X9" s="38"/>
      <c r="Y9" s="38"/>
      <c r="Z9" s="38"/>
      <c r="AA9" s="38"/>
      <c r="AB9" s="38"/>
      <c r="AC9" s="38"/>
      <c r="AD9" s="38"/>
      <c r="AE9" s="37"/>
      <c r="AG9" s="3"/>
    </row>
    <row r="10" spans="1:33" ht="12.75" x14ac:dyDescent="0.2">
      <c r="A10" s="39" t="s">
        <v>67</v>
      </c>
      <c r="B10" s="40"/>
      <c r="C10" s="40"/>
      <c r="D10" s="40"/>
      <c r="E10" s="40"/>
      <c r="F10" s="41"/>
      <c r="G10" s="40"/>
      <c r="H10" s="41"/>
      <c r="I10" s="46"/>
      <c r="J10" s="37"/>
      <c r="K10" s="42"/>
      <c r="L10" s="43"/>
      <c r="M10" s="44"/>
      <c r="N10" s="44"/>
      <c r="O10" s="44"/>
      <c r="P10" s="44"/>
      <c r="Q10" s="44"/>
      <c r="R10" s="45"/>
      <c r="S10" s="37"/>
      <c r="T10" s="37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7"/>
      <c r="AG10" s="3"/>
    </row>
    <row r="11" spans="1:33" ht="12.75" x14ac:dyDescent="0.2">
      <c r="A11" s="39" t="s">
        <v>68</v>
      </c>
      <c r="B11" s="40"/>
      <c r="C11" s="40"/>
      <c r="D11" s="40"/>
      <c r="E11" s="40"/>
      <c r="F11" s="41"/>
      <c r="G11" s="40"/>
      <c r="H11" s="41"/>
      <c r="I11" s="37"/>
      <c r="J11" s="37"/>
      <c r="K11" s="42"/>
      <c r="L11" s="43"/>
      <c r="M11" s="44"/>
      <c r="N11" s="44"/>
      <c r="O11" s="44"/>
      <c r="P11" s="44"/>
      <c r="Q11" s="44"/>
      <c r="R11" s="45"/>
      <c r="S11" s="37"/>
      <c r="T11" s="37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7"/>
      <c r="AG11" s="3"/>
    </row>
    <row r="12" spans="1:33" ht="12.75" x14ac:dyDescent="0.2">
      <c r="A12" s="39" t="s">
        <v>69</v>
      </c>
      <c r="B12" s="40"/>
      <c r="C12" s="40"/>
      <c r="D12" s="40"/>
      <c r="E12" s="40"/>
      <c r="F12" s="41"/>
      <c r="G12" s="40"/>
      <c r="H12" s="41"/>
      <c r="I12" s="37"/>
      <c r="J12" s="37"/>
      <c r="K12" s="42"/>
      <c r="L12" s="43"/>
      <c r="M12" s="44"/>
      <c r="N12" s="44"/>
      <c r="O12" s="44"/>
      <c r="P12" s="44"/>
      <c r="Q12" s="44"/>
      <c r="R12" s="45"/>
      <c r="S12" s="37"/>
      <c r="T12" s="37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7"/>
      <c r="AG12" s="3"/>
    </row>
    <row r="13" spans="1:33" ht="12.75" x14ac:dyDescent="0.2">
      <c r="A13" s="39" t="s">
        <v>70</v>
      </c>
      <c r="B13" s="40"/>
      <c r="C13" s="40"/>
      <c r="D13" s="40"/>
      <c r="E13" s="40"/>
      <c r="F13" s="41"/>
      <c r="G13" s="40"/>
      <c r="H13" s="41"/>
      <c r="I13" s="37">
        <v>20000</v>
      </c>
      <c r="J13" s="37"/>
      <c r="K13" s="42"/>
      <c r="L13" s="43"/>
      <c r="M13" s="44"/>
      <c r="N13" s="44"/>
      <c r="O13" s="44"/>
      <c r="P13" s="44"/>
      <c r="Q13" s="44"/>
      <c r="R13" s="45"/>
      <c r="S13" s="37"/>
      <c r="T13" s="37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7"/>
      <c r="AG13" s="3"/>
    </row>
    <row r="14" spans="1:33" ht="12.75" x14ac:dyDescent="0.2">
      <c r="A14" s="39" t="s">
        <v>71</v>
      </c>
      <c r="B14" s="40"/>
      <c r="C14" s="40"/>
      <c r="D14" s="40"/>
      <c r="E14" s="40"/>
      <c r="F14" s="41"/>
      <c r="G14" s="40"/>
      <c r="H14" s="41"/>
      <c r="I14" s="37"/>
      <c r="J14" s="37"/>
      <c r="K14" s="42"/>
      <c r="L14" s="43"/>
      <c r="M14" s="44"/>
      <c r="N14" s="44"/>
      <c r="O14" s="44"/>
      <c r="P14" s="44"/>
      <c r="Q14" s="44"/>
      <c r="R14" s="45"/>
      <c r="S14" s="37"/>
      <c r="T14" s="37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7">
        <f>+I14</f>
        <v>0</v>
      </c>
      <c r="AG14" s="3"/>
    </row>
    <row r="15" spans="1:33" ht="15" x14ac:dyDescent="0.25">
      <c r="A15" s="423" t="s">
        <v>72</v>
      </c>
      <c r="B15" s="424"/>
      <c r="C15" s="424"/>
      <c r="D15" s="424"/>
      <c r="E15" s="424"/>
      <c r="F15" s="424"/>
      <c r="G15" s="47"/>
      <c r="H15" s="47"/>
      <c r="I15" s="48"/>
      <c r="J15" s="49">
        <f>+I13</f>
        <v>20000</v>
      </c>
      <c r="K15" s="425"/>
      <c r="L15" s="426"/>
      <c r="M15" s="50"/>
      <c r="N15" s="50"/>
      <c r="O15" s="50"/>
      <c r="P15" s="50"/>
      <c r="Q15" s="50"/>
      <c r="R15" s="50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49">
        <f>+J15</f>
        <v>20000</v>
      </c>
      <c r="AG15" s="3"/>
    </row>
    <row r="16" spans="1:33" ht="12.75" x14ac:dyDescent="0.2">
      <c r="A16" s="10"/>
      <c r="B16" s="11"/>
      <c r="C16" s="11"/>
      <c r="D16" s="11"/>
      <c r="E16" s="11"/>
      <c r="F16" s="13"/>
      <c r="G16" s="11"/>
      <c r="H16" s="13"/>
      <c r="I16" s="37"/>
      <c r="J16" s="37"/>
      <c r="K16" s="52"/>
      <c r="L16" s="53"/>
      <c r="M16" s="38"/>
      <c r="N16" s="38"/>
      <c r="O16" s="38"/>
      <c r="P16" s="38"/>
      <c r="Q16" s="38"/>
      <c r="R16" s="54"/>
      <c r="S16" s="37"/>
      <c r="T16" s="37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7"/>
      <c r="AG16" s="3"/>
    </row>
    <row r="17" spans="1:33" ht="12.75" x14ac:dyDescent="0.2">
      <c r="A17" s="10"/>
      <c r="B17" s="11"/>
      <c r="C17" s="11"/>
      <c r="D17" s="11"/>
      <c r="E17" s="11"/>
      <c r="F17" s="13"/>
      <c r="G17" s="11"/>
      <c r="H17" s="13"/>
      <c r="I17" s="37"/>
      <c r="J17" s="37"/>
      <c r="K17" s="52"/>
      <c r="L17" s="53"/>
      <c r="M17" s="38"/>
      <c r="N17" s="38"/>
      <c r="O17" s="38"/>
      <c r="P17" s="38"/>
      <c r="Q17" s="38"/>
      <c r="R17" s="54"/>
      <c r="S17" s="37"/>
      <c r="T17" s="37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7"/>
      <c r="AG17" s="3"/>
    </row>
    <row r="18" spans="1:33" ht="12.75" x14ac:dyDescent="0.2">
      <c r="A18" s="39" t="s">
        <v>73</v>
      </c>
      <c r="B18" s="40"/>
      <c r="C18" s="40"/>
      <c r="D18" s="40"/>
      <c r="E18" s="40"/>
      <c r="F18" s="41"/>
      <c r="G18" s="40"/>
      <c r="H18" s="13"/>
      <c r="I18" s="37"/>
      <c r="J18" s="37"/>
      <c r="K18" s="401"/>
      <c r="L18" s="402"/>
      <c r="M18" s="44"/>
      <c r="N18" s="44"/>
      <c r="O18" s="44"/>
      <c r="P18" s="44"/>
      <c r="Q18" s="44"/>
      <c r="R18" s="54"/>
      <c r="S18" s="37"/>
      <c r="T18" s="37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54"/>
      <c r="AG18" s="3"/>
    </row>
    <row r="19" spans="1:33" ht="12.75" x14ac:dyDescent="0.2">
      <c r="A19" s="39" t="s">
        <v>74</v>
      </c>
      <c r="B19" s="40"/>
      <c r="C19" s="40"/>
      <c r="D19" s="40"/>
      <c r="E19" s="40"/>
      <c r="F19" s="41"/>
      <c r="G19" s="40"/>
      <c r="H19" s="13"/>
      <c r="I19" s="46">
        <v>160000</v>
      </c>
      <c r="J19" s="37"/>
      <c r="K19" s="42"/>
      <c r="L19" s="43"/>
      <c r="M19" s="44"/>
      <c r="N19" s="44"/>
      <c r="O19" s="44"/>
      <c r="P19" s="44"/>
      <c r="Q19" s="44"/>
      <c r="R19" s="54"/>
      <c r="S19" s="55"/>
      <c r="T19" s="37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7">
        <f>+I19</f>
        <v>160000</v>
      </c>
      <c r="AG19" s="3"/>
    </row>
    <row r="20" spans="1:33" ht="12.75" x14ac:dyDescent="0.2">
      <c r="A20" s="39" t="s">
        <v>75</v>
      </c>
      <c r="B20" s="40"/>
      <c r="C20" s="40"/>
      <c r="D20" s="40"/>
      <c r="E20" s="40"/>
      <c r="F20" s="41"/>
      <c r="G20" s="40"/>
      <c r="H20" s="13"/>
      <c r="I20" s="46">
        <f>25000+278500</f>
        <v>303500</v>
      </c>
      <c r="J20" s="37"/>
      <c r="K20" s="42"/>
      <c r="L20" s="43"/>
      <c r="M20" s="44"/>
      <c r="N20" s="44"/>
      <c r="O20" s="44"/>
      <c r="P20" s="44"/>
      <c r="Q20" s="44"/>
      <c r="R20" s="54"/>
      <c r="S20" s="55"/>
      <c r="T20" s="37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6">
        <f>+I20</f>
        <v>303500</v>
      </c>
      <c r="AG20" s="3"/>
    </row>
    <row r="21" spans="1:33" ht="12.75" x14ac:dyDescent="0.2">
      <c r="A21" s="39" t="s">
        <v>76</v>
      </c>
      <c r="B21" s="40"/>
      <c r="C21" s="40"/>
      <c r="D21" s="40"/>
      <c r="E21" s="40"/>
      <c r="F21" s="41"/>
      <c r="G21" s="40"/>
      <c r="H21" s="13"/>
      <c r="I21" s="46">
        <f>44000+2000</f>
        <v>46000</v>
      </c>
      <c r="J21" s="37"/>
      <c r="K21" s="42"/>
      <c r="L21" s="43"/>
      <c r="M21" s="44"/>
      <c r="N21" s="44"/>
      <c r="O21" s="44"/>
      <c r="P21" s="44"/>
      <c r="Q21" s="44"/>
      <c r="R21" s="54"/>
      <c r="S21" s="55"/>
      <c r="T21" s="37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6">
        <f>+I21</f>
        <v>46000</v>
      </c>
      <c r="AG21" s="3"/>
    </row>
    <row r="22" spans="1:33" ht="12.75" x14ac:dyDescent="0.2">
      <c r="A22" s="39" t="s">
        <v>77</v>
      </c>
      <c r="B22" s="40"/>
      <c r="C22" s="40"/>
      <c r="D22" s="40"/>
      <c r="E22" s="40"/>
      <c r="F22" s="41"/>
      <c r="G22" s="40"/>
      <c r="H22" s="13"/>
      <c r="I22" s="56"/>
      <c r="J22" s="37"/>
      <c r="K22" s="42"/>
      <c r="L22" s="43"/>
      <c r="M22" s="44"/>
      <c r="N22" s="44"/>
      <c r="O22" s="44"/>
      <c r="P22" s="44"/>
      <c r="Q22" s="44"/>
      <c r="R22" s="54"/>
      <c r="S22" s="55"/>
      <c r="T22" s="37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56"/>
      <c r="AG22" s="3"/>
    </row>
    <row r="23" spans="1:33" ht="12.75" x14ac:dyDescent="0.2">
      <c r="A23" s="39" t="s">
        <v>78</v>
      </c>
      <c r="B23" s="40"/>
      <c r="C23" s="40"/>
      <c r="D23" s="40"/>
      <c r="E23" s="40"/>
      <c r="F23" s="41"/>
      <c r="G23" s="40"/>
      <c r="H23" s="13"/>
      <c r="I23" s="46"/>
      <c r="J23" s="37"/>
      <c r="K23" s="42"/>
      <c r="L23" s="43"/>
      <c r="M23" s="44"/>
      <c r="N23" s="44"/>
      <c r="O23" s="44"/>
      <c r="P23" s="44"/>
      <c r="Q23" s="44"/>
      <c r="R23" s="54"/>
      <c r="S23" s="55"/>
      <c r="T23" s="37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46"/>
      <c r="AG23" s="3"/>
    </row>
    <row r="24" spans="1:33" ht="12.75" x14ac:dyDescent="0.2">
      <c r="A24" s="39" t="s">
        <v>79</v>
      </c>
      <c r="B24" s="40"/>
      <c r="C24" s="40"/>
      <c r="D24" s="40"/>
      <c r="E24" s="40"/>
      <c r="F24" s="41"/>
      <c r="G24" s="40"/>
      <c r="H24" s="13"/>
      <c r="I24" s="46">
        <v>210000</v>
      </c>
      <c r="J24" s="37"/>
      <c r="K24" s="42"/>
      <c r="L24" s="43"/>
      <c r="M24" s="44"/>
      <c r="N24" s="44"/>
      <c r="O24" s="44"/>
      <c r="P24" s="44"/>
      <c r="Q24" s="44"/>
      <c r="R24" s="54"/>
      <c r="S24" s="55"/>
      <c r="T24" s="3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46">
        <f>+I24</f>
        <v>210000</v>
      </c>
      <c r="AG24" s="3"/>
    </row>
    <row r="25" spans="1:33" ht="14.4" x14ac:dyDescent="0.3">
      <c r="A25" s="403" t="s">
        <v>80</v>
      </c>
      <c r="B25" s="404"/>
      <c r="C25" s="404"/>
      <c r="D25" s="404"/>
      <c r="E25" s="404"/>
      <c r="F25" s="405"/>
      <c r="G25" s="57"/>
      <c r="H25" s="58"/>
      <c r="I25" s="46">
        <f>250000+900000+500000+10200000</f>
        <v>11850000</v>
      </c>
      <c r="K25" s="406">
        <v>5735788</v>
      </c>
      <c r="L25" s="407"/>
      <c r="M25" s="43"/>
      <c r="N25" s="43"/>
      <c r="O25" s="43"/>
      <c r="P25" s="43"/>
      <c r="Q25" s="43"/>
      <c r="R25" s="59"/>
      <c r="S25" s="46"/>
      <c r="T25" s="56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46">
        <f>+I25-K25</f>
        <v>6114212</v>
      </c>
      <c r="AG25" s="3"/>
    </row>
    <row r="26" spans="1:33" x14ac:dyDescent="0.25">
      <c r="A26" s="39" t="s">
        <v>81</v>
      </c>
      <c r="B26" s="40"/>
      <c r="C26" s="40"/>
      <c r="D26" s="40"/>
      <c r="E26" s="40"/>
      <c r="F26" s="41"/>
      <c r="G26" s="40"/>
      <c r="H26" s="13"/>
      <c r="I26" s="46"/>
      <c r="J26" s="37"/>
      <c r="K26" s="42"/>
      <c r="L26" s="43"/>
      <c r="M26" s="44"/>
      <c r="N26" s="44"/>
      <c r="O26" s="44"/>
      <c r="P26" s="44"/>
      <c r="Q26" s="44"/>
      <c r="R26" s="54"/>
      <c r="S26" s="55"/>
      <c r="T26" s="37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7"/>
      <c r="AG26" s="3"/>
    </row>
    <row r="27" spans="1:33" ht="14.4" x14ac:dyDescent="0.25">
      <c r="A27" s="408" t="s">
        <v>82</v>
      </c>
      <c r="B27" s="409"/>
      <c r="C27" s="409"/>
      <c r="D27" s="409"/>
      <c r="E27" s="409"/>
      <c r="F27" s="410"/>
      <c r="G27" s="47"/>
      <c r="H27" s="60"/>
      <c r="I27" s="48"/>
      <c r="J27" s="61">
        <f>SUM(I19:I26)</f>
        <v>12569500</v>
      </c>
      <c r="K27" s="411">
        <f>+K25</f>
        <v>5735788</v>
      </c>
      <c r="L27" s="41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>
        <f>SUM(AE19:AE26)</f>
        <v>6833712</v>
      </c>
      <c r="AG27" s="3"/>
    </row>
    <row r="28" spans="1:33" x14ac:dyDescent="0.25">
      <c r="A28" s="10"/>
      <c r="B28" s="11"/>
      <c r="C28" s="11"/>
      <c r="D28" s="11"/>
      <c r="E28" s="11"/>
      <c r="F28" s="13"/>
      <c r="G28" s="11"/>
      <c r="H28" s="13"/>
      <c r="I28" s="37"/>
      <c r="J28" s="37"/>
      <c r="K28" s="52"/>
      <c r="L28" s="53"/>
      <c r="M28" s="38"/>
      <c r="N28" s="38"/>
      <c r="O28" s="38"/>
      <c r="P28" s="38"/>
      <c r="Q28" s="38"/>
      <c r="R28" s="54"/>
      <c r="S28" s="37"/>
      <c r="T28" s="37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7"/>
      <c r="AG28" s="3"/>
    </row>
    <row r="29" spans="1:33" x14ac:dyDescent="0.25">
      <c r="A29" s="10"/>
      <c r="B29" s="11"/>
      <c r="C29" s="11"/>
      <c r="D29" s="11"/>
      <c r="E29" s="11"/>
      <c r="F29" s="13"/>
      <c r="G29" s="11"/>
      <c r="H29" s="13"/>
      <c r="I29" s="37"/>
      <c r="J29" s="37"/>
      <c r="K29" s="52"/>
      <c r="L29" s="53"/>
      <c r="M29" s="38"/>
      <c r="N29" s="38"/>
      <c r="O29" s="38"/>
      <c r="P29" s="38"/>
      <c r="Q29" s="38"/>
      <c r="R29" s="54"/>
      <c r="S29" s="37"/>
      <c r="T29" s="37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7"/>
      <c r="AG29" s="3"/>
    </row>
    <row r="30" spans="1:33" x14ac:dyDescent="0.25">
      <c r="A30" s="39" t="s">
        <v>83</v>
      </c>
      <c r="B30" s="40"/>
      <c r="C30" s="40"/>
      <c r="D30" s="40"/>
      <c r="E30" s="40"/>
      <c r="F30" s="41"/>
      <c r="G30" s="40"/>
      <c r="H30" s="13"/>
      <c r="I30" s="7"/>
      <c r="J30" s="62">
        <v>10000</v>
      </c>
      <c r="K30" s="42"/>
      <c r="L30" s="43"/>
      <c r="M30" s="44"/>
      <c r="N30" s="44"/>
      <c r="O30" s="44"/>
      <c r="P30" s="44"/>
      <c r="Q30" s="44"/>
      <c r="R30" s="54"/>
      <c r="S30" s="37"/>
      <c r="T30" s="37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62">
        <f>+J30</f>
        <v>10000</v>
      </c>
      <c r="AG30" s="3"/>
    </row>
    <row r="31" spans="1:33" x14ac:dyDescent="0.25">
      <c r="A31" s="63"/>
      <c r="B31" s="64"/>
      <c r="C31" s="64"/>
      <c r="D31" s="64"/>
      <c r="E31" s="64"/>
      <c r="F31" s="65"/>
      <c r="G31" s="64"/>
      <c r="H31" s="66"/>
      <c r="I31" s="67"/>
      <c r="J31" s="67"/>
      <c r="K31" s="68"/>
      <c r="L31" s="69"/>
      <c r="M31" s="70"/>
      <c r="N31" s="70"/>
      <c r="O31" s="70"/>
      <c r="P31" s="70"/>
      <c r="Q31" s="70"/>
      <c r="R31" s="71"/>
      <c r="S31" s="67"/>
      <c r="T31" s="67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67"/>
      <c r="AG31" s="3"/>
    </row>
    <row r="32" spans="1:33" x14ac:dyDescent="0.25">
      <c r="A32" s="72"/>
      <c r="B32" s="73"/>
      <c r="C32" s="73"/>
      <c r="D32" s="73"/>
      <c r="E32" s="73"/>
      <c r="F32" s="73"/>
      <c r="G32" s="73"/>
      <c r="H32" s="73"/>
      <c r="I32" s="74"/>
      <c r="J32" s="74"/>
      <c r="K32" s="413">
        <f>+K27</f>
        <v>5735788</v>
      </c>
      <c r="L32" s="414"/>
      <c r="M32" s="75"/>
      <c r="N32" s="75"/>
      <c r="O32" s="75"/>
      <c r="P32" s="75"/>
      <c r="Q32" s="75"/>
      <c r="R32" s="75"/>
      <c r="S32" s="75">
        <f>+S27+S15</f>
        <v>0</v>
      </c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62">
        <f>+AE15+AE27+AE30</f>
        <v>6863712</v>
      </c>
      <c r="AG32" s="3"/>
    </row>
    <row r="33" spans="1:33" ht="17.25" customHeight="1" x14ac:dyDescent="0.25">
      <c r="A33" s="76" t="s">
        <v>84</v>
      </c>
      <c r="B33" s="77"/>
      <c r="C33" s="77"/>
      <c r="D33" s="77"/>
      <c r="E33" s="77"/>
      <c r="F33" s="77"/>
      <c r="G33" s="77"/>
      <c r="H33" s="78"/>
      <c r="I33" s="79"/>
      <c r="J33" s="80">
        <f>+J15+J27+J30</f>
        <v>12599500</v>
      </c>
      <c r="K33" s="398">
        <f>+K32+S32+AE32</f>
        <v>12599500</v>
      </c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400"/>
      <c r="AG33" s="3"/>
    </row>
    <row r="34" spans="1:33" x14ac:dyDescent="0.25">
      <c r="AG34" s="3"/>
    </row>
    <row r="35" spans="1:33" x14ac:dyDescent="0.25">
      <c r="AG35" s="3"/>
    </row>
    <row r="36" spans="1:33" x14ac:dyDescent="0.25">
      <c r="AG36" s="3"/>
    </row>
    <row r="37" spans="1:33" x14ac:dyDescent="0.25">
      <c r="AG37" s="3"/>
    </row>
  </sheetData>
  <mergeCells count="19">
    <mergeCell ref="A1:Y1"/>
    <mergeCell ref="A3:J3"/>
    <mergeCell ref="K3:AE3"/>
    <mergeCell ref="A5:G5"/>
    <mergeCell ref="I5:J5"/>
    <mergeCell ref="K5:L5"/>
    <mergeCell ref="I6:J6"/>
    <mergeCell ref="K6:L6"/>
    <mergeCell ref="S6:T6"/>
    <mergeCell ref="I7:J7"/>
    <mergeCell ref="A15:F15"/>
    <mergeCell ref="K15:L15"/>
    <mergeCell ref="K33:AE33"/>
    <mergeCell ref="K18:L18"/>
    <mergeCell ref="A25:F25"/>
    <mergeCell ref="K25:L25"/>
    <mergeCell ref="A27:F27"/>
    <mergeCell ref="K27:L27"/>
    <mergeCell ref="K32:L32"/>
  </mergeCells>
  <pageMargins left="0.31496062992125984" right="0.11811023622047245" top="0.74803149606299213" bottom="0.74803149606299213" header="0.31496062992125984" footer="0.31496062992125984"/>
  <pageSetup paperSize="9" scale="74" orientation="portrait" r:id="rId1"/>
  <colBreaks count="1" manualBreakCount="1"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52" zoomScaleNormal="100" workbookViewId="0">
      <selection activeCell="K67" sqref="K67"/>
    </sheetView>
  </sheetViews>
  <sheetFormatPr defaultRowHeight="15.75" customHeight="1" x14ac:dyDescent="0.2"/>
  <cols>
    <col min="1" max="9" width="9.109375" style="215"/>
    <col min="10" max="12" width="20.6640625" style="215" customWidth="1"/>
    <col min="13" max="15" width="9.109375" style="215"/>
    <col min="16" max="16" width="16" style="215" bestFit="1" customWidth="1"/>
    <col min="17" max="17" width="9.109375" style="215"/>
    <col min="18" max="18" width="16" style="215" bestFit="1" customWidth="1"/>
    <col min="19" max="20" width="9.109375" style="215"/>
    <col min="21" max="21" width="16" style="215" bestFit="1" customWidth="1"/>
    <col min="22" max="265" width="9.109375" style="215"/>
    <col min="266" max="268" width="20.6640625" style="215" customWidth="1"/>
    <col min="269" max="521" width="9.109375" style="215"/>
    <col min="522" max="524" width="20.6640625" style="215" customWidth="1"/>
    <col min="525" max="777" width="9.109375" style="215"/>
    <col min="778" max="780" width="20.6640625" style="215" customWidth="1"/>
    <col min="781" max="1033" width="9.109375" style="215"/>
    <col min="1034" max="1036" width="20.6640625" style="215" customWidth="1"/>
    <col min="1037" max="1289" width="9.109375" style="215"/>
    <col min="1290" max="1292" width="20.6640625" style="215" customWidth="1"/>
    <col min="1293" max="1545" width="9.109375" style="215"/>
    <col min="1546" max="1548" width="20.6640625" style="215" customWidth="1"/>
    <col min="1549" max="1801" width="9.109375" style="215"/>
    <col min="1802" max="1804" width="20.6640625" style="215" customWidth="1"/>
    <col min="1805" max="2057" width="9.109375" style="215"/>
    <col min="2058" max="2060" width="20.6640625" style="215" customWidth="1"/>
    <col min="2061" max="2313" width="9.109375" style="215"/>
    <col min="2314" max="2316" width="20.6640625" style="215" customWidth="1"/>
    <col min="2317" max="2569" width="9.109375" style="215"/>
    <col min="2570" max="2572" width="20.6640625" style="215" customWidth="1"/>
    <col min="2573" max="2825" width="9.109375" style="215"/>
    <col min="2826" max="2828" width="20.6640625" style="215" customWidth="1"/>
    <col min="2829" max="3081" width="9.109375" style="215"/>
    <col min="3082" max="3084" width="20.6640625" style="215" customWidth="1"/>
    <col min="3085" max="3337" width="9.109375" style="215"/>
    <col min="3338" max="3340" width="20.6640625" style="215" customWidth="1"/>
    <col min="3341" max="3593" width="9.109375" style="215"/>
    <col min="3594" max="3596" width="20.6640625" style="215" customWidth="1"/>
    <col min="3597" max="3849" width="9.109375" style="215"/>
    <col min="3850" max="3852" width="20.6640625" style="215" customWidth="1"/>
    <col min="3853" max="4105" width="9.109375" style="215"/>
    <col min="4106" max="4108" width="20.6640625" style="215" customWidth="1"/>
    <col min="4109" max="4361" width="9.109375" style="215"/>
    <col min="4362" max="4364" width="20.6640625" style="215" customWidth="1"/>
    <col min="4365" max="4617" width="9.109375" style="215"/>
    <col min="4618" max="4620" width="20.6640625" style="215" customWidth="1"/>
    <col min="4621" max="4873" width="9.109375" style="215"/>
    <col min="4874" max="4876" width="20.6640625" style="215" customWidth="1"/>
    <col min="4877" max="5129" width="9.109375" style="215"/>
    <col min="5130" max="5132" width="20.6640625" style="215" customWidth="1"/>
    <col min="5133" max="5385" width="9.109375" style="215"/>
    <col min="5386" max="5388" width="20.6640625" style="215" customWidth="1"/>
    <col min="5389" max="5641" width="9.109375" style="215"/>
    <col min="5642" max="5644" width="20.6640625" style="215" customWidth="1"/>
    <col min="5645" max="5897" width="9.109375" style="215"/>
    <col min="5898" max="5900" width="20.6640625" style="215" customWidth="1"/>
    <col min="5901" max="6153" width="9.109375" style="215"/>
    <col min="6154" max="6156" width="20.6640625" style="215" customWidth="1"/>
    <col min="6157" max="6409" width="9.109375" style="215"/>
    <col min="6410" max="6412" width="20.6640625" style="215" customWidth="1"/>
    <col min="6413" max="6665" width="9.109375" style="215"/>
    <col min="6666" max="6668" width="20.6640625" style="215" customWidth="1"/>
    <col min="6669" max="6921" width="9.109375" style="215"/>
    <col min="6922" max="6924" width="20.6640625" style="215" customWidth="1"/>
    <col min="6925" max="7177" width="9.109375" style="215"/>
    <col min="7178" max="7180" width="20.6640625" style="215" customWidth="1"/>
    <col min="7181" max="7433" width="9.109375" style="215"/>
    <col min="7434" max="7436" width="20.6640625" style="215" customWidth="1"/>
    <col min="7437" max="7689" width="9.109375" style="215"/>
    <col min="7690" max="7692" width="20.6640625" style="215" customWidth="1"/>
    <col min="7693" max="7945" width="9.109375" style="215"/>
    <col min="7946" max="7948" width="20.6640625" style="215" customWidth="1"/>
    <col min="7949" max="8201" width="9.109375" style="215"/>
    <col min="8202" max="8204" width="20.6640625" style="215" customWidth="1"/>
    <col min="8205" max="8457" width="9.109375" style="215"/>
    <col min="8458" max="8460" width="20.6640625" style="215" customWidth="1"/>
    <col min="8461" max="8713" width="9.109375" style="215"/>
    <col min="8714" max="8716" width="20.6640625" style="215" customWidth="1"/>
    <col min="8717" max="8969" width="9.109375" style="215"/>
    <col min="8970" max="8972" width="20.6640625" style="215" customWidth="1"/>
    <col min="8973" max="9225" width="9.109375" style="215"/>
    <col min="9226" max="9228" width="20.6640625" style="215" customWidth="1"/>
    <col min="9229" max="9481" width="9.109375" style="215"/>
    <col min="9482" max="9484" width="20.6640625" style="215" customWidth="1"/>
    <col min="9485" max="9737" width="9.109375" style="215"/>
    <col min="9738" max="9740" width="20.6640625" style="215" customWidth="1"/>
    <col min="9741" max="9993" width="9.109375" style="215"/>
    <col min="9994" max="9996" width="20.6640625" style="215" customWidth="1"/>
    <col min="9997" max="10249" width="9.109375" style="215"/>
    <col min="10250" max="10252" width="20.6640625" style="215" customWidth="1"/>
    <col min="10253" max="10505" width="9.109375" style="215"/>
    <col min="10506" max="10508" width="20.6640625" style="215" customWidth="1"/>
    <col min="10509" max="10761" width="9.109375" style="215"/>
    <col min="10762" max="10764" width="20.6640625" style="215" customWidth="1"/>
    <col min="10765" max="11017" width="9.109375" style="215"/>
    <col min="11018" max="11020" width="20.6640625" style="215" customWidth="1"/>
    <col min="11021" max="11273" width="9.109375" style="215"/>
    <col min="11274" max="11276" width="20.6640625" style="215" customWidth="1"/>
    <col min="11277" max="11529" width="9.109375" style="215"/>
    <col min="11530" max="11532" width="20.6640625" style="215" customWidth="1"/>
    <col min="11533" max="11785" width="9.109375" style="215"/>
    <col min="11786" max="11788" width="20.6640625" style="215" customWidth="1"/>
    <col min="11789" max="12041" width="9.109375" style="215"/>
    <col min="12042" max="12044" width="20.6640625" style="215" customWidth="1"/>
    <col min="12045" max="12297" width="9.109375" style="215"/>
    <col min="12298" max="12300" width="20.6640625" style="215" customWidth="1"/>
    <col min="12301" max="12553" width="9.109375" style="215"/>
    <col min="12554" max="12556" width="20.6640625" style="215" customWidth="1"/>
    <col min="12557" max="12809" width="9.109375" style="215"/>
    <col min="12810" max="12812" width="20.6640625" style="215" customWidth="1"/>
    <col min="12813" max="13065" width="9.109375" style="215"/>
    <col min="13066" max="13068" width="20.6640625" style="215" customWidth="1"/>
    <col min="13069" max="13321" width="9.109375" style="215"/>
    <col min="13322" max="13324" width="20.6640625" style="215" customWidth="1"/>
    <col min="13325" max="13577" width="9.109375" style="215"/>
    <col min="13578" max="13580" width="20.6640625" style="215" customWidth="1"/>
    <col min="13581" max="13833" width="9.109375" style="215"/>
    <col min="13834" max="13836" width="20.6640625" style="215" customWidth="1"/>
    <col min="13837" max="14089" width="9.109375" style="215"/>
    <col min="14090" max="14092" width="20.6640625" style="215" customWidth="1"/>
    <col min="14093" max="14345" width="9.109375" style="215"/>
    <col min="14346" max="14348" width="20.6640625" style="215" customWidth="1"/>
    <col min="14349" max="14601" width="9.109375" style="215"/>
    <col min="14602" max="14604" width="20.6640625" style="215" customWidth="1"/>
    <col min="14605" max="14857" width="9.109375" style="215"/>
    <col min="14858" max="14860" width="20.6640625" style="215" customWidth="1"/>
    <col min="14861" max="15113" width="9.109375" style="215"/>
    <col min="15114" max="15116" width="20.6640625" style="215" customWidth="1"/>
    <col min="15117" max="15369" width="9.109375" style="215"/>
    <col min="15370" max="15372" width="20.6640625" style="215" customWidth="1"/>
    <col min="15373" max="15625" width="9.109375" style="215"/>
    <col min="15626" max="15628" width="20.6640625" style="215" customWidth="1"/>
    <col min="15629" max="15881" width="9.109375" style="215"/>
    <col min="15882" max="15884" width="20.6640625" style="215" customWidth="1"/>
    <col min="15885" max="16137" width="9.109375" style="215"/>
    <col min="16138" max="16140" width="20.6640625" style="215" customWidth="1"/>
    <col min="16141" max="16384" width="9.109375" style="215"/>
  </cols>
  <sheetData>
    <row r="1" spans="1:12" ht="27.75" customHeight="1" x14ac:dyDescent="0.2">
      <c r="A1" s="352" t="s">
        <v>0</v>
      </c>
      <c r="B1" s="353"/>
      <c r="C1" s="353"/>
      <c r="D1" s="353"/>
      <c r="E1" s="353"/>
      <c r="F1" s="353"/>
      <c r="G1" s="353"/>
      <c r="H1" s="353"/>
      <c r="I1" s="353"/>
      <c r="J1" s="353"/>
      <c r="K1" s="354"/>
      <c r="L1" s="355"/>
    </row>
    <row r="2" spans="1:12" ht="15.75" customHeight="1" x14ac:dyDescent="0.2">
      <c r="A2" s="340" t="s">
        <v>1</v>
      </c>
      <c r="B2" s="341"/>
      <c r="C2" s="341"/>
      <c r="D2" s="341"/>
      <c r="E2" s="341"/>
      <c r="F2" s="341"/>
      <c r="G2" s="341"/>
      <c r="H2" s="341"/>
      <c r="I2" s="342"/>
      <c r="J2" s="219"/>
      <c r="K2" s="220"/>
      <c r="L2" s="221">
        <f>+K4+K8+K18</f>
        <v>124453194</v>
      </c>
    </row>
    <row r="3" spans="1:12" ht="15.75" customHeight="1" x14ac:dyDescent="0.2">
      <c r="A3" s="457"/>
      <c r="B3" s="458"/>
      <c r="C3" s="458"/>
      <c r="D3" s="458"/>
      <c r="E3" s="458"/>
      <c r="F3" s="458"/>
      <c r="G3" s="458"/>
      <c r="H3" s="458"/>
      <c r="I3" s="459"/>
      <c r="J3" s="222"/>
      <c r="K3" s="223"/>
      <c r="L3" s="224"/>
    </row>
    <row r="4" spans="1:12" ht="15.75" customHeight="1" x14ac:dyDescent="0.2">
      <c r="A4" s="445" t="s">
        <v>101</v>
      </c>
      <c r="B4" s="446"/>
      <c r="C4" s="446"/>
      <c r="D4" s="446"/>
      <c r="E4" s="446"/>
      <c r="F4" s="446"/>
      <c r="G4" s="446"/>
      <c r="H4" s="446"/>
      <c r="I4" s="447"/>
      <c r="J4" s="225"/>
      <c r="K4" s="226">
        <f>+J5+J6+J7</f>
        <v>25336644</v>
      </c>
      <c r="L4" s="224"/>
    </row>
    <row r="5" spans="1:12" ht="15.75" customHeight="1" x14ac:dyDescent="0.2">
      <c r="A5" s="169" t="s">
        <v>2</v>
      </c>
      <c r="B5" s="170"/>
      <c r="C5" s="170"/>
      <c r="D5" s="170"/>
      <c r="E5" s="170"/>
      <c r="F5" s="170"/>
      <c r="G5" s="170"/>
      <c r="H5" s="164"/>
      <c r="I5" s="171"/>
      <c r="J5" s="227">
        <v>12746944</v>
      </c>
      <c r="K5" s="223"/>
      <c r="L5" s="224"/>
    </row>
    <row r="6" spans="1:12" ht="15.75" customHeight="1" x14ac:dyDescent="0.2">
      <c r="A6" s="169" t="s">
        <v>3</v>
      </c>
      <c r="B6" s="170"/>
      <c r="C6" s="170"/>
      <c r="D6" s="170"/>
      <c r="E6" s="170"/>
      <c r="F6" s="170"/>
      <c r="G6" s="170"/>
      <c r="H6" s="164"/>
      <c r="I6" s="171"/>
      <c r="J6" s="222">
        <v>1561400</v>
      </c>
      <c r="K6" s="223"/>
      <c r="L6" s="224"/>
    </row>
    <row r="7" spans="1:12" ht="15.75" customHeight="1" x14ac:dyDescent="0.2">
      <c r="A7" s="169" t="s">
        <v>4</v>
      </c>
      <c r="B7" s="170"/>
      <c r="C7" s="170"/>
      <c r="D7" s="170"/>
      <c r="E7" s="170"/>
      <c r="F7" s="170"/>
      <c r="G7" s="170"/>
      <c r="H7" s="164"/>
      <c r="I7" s="171"/>
      <c r="J7" s="222">
        <v>11028300</v>
      </c>
      <c r="K7" s="223"/>
      <c r="L7" s="224"/>
    </row>
    <row r="8" spans="1:12" ht="15.75" customHeight="1" x14ac:dyDescent="0.2">
      <c r="A8" s="445" t="s">
        <v>102</v>
      </c>
      <c r="B8" s="446"/>
      <c r="C8" s="446"/>
      <c r="D8" s="446"/>
      <c r="E8" s="446"/>
      <c r="F8" s="446"/>
      <c r="G8" s="446"/>
      <c r="H8" s="446"/>
      <c r="I8" s="447"/>
      <c r="J8" s="223"/>
      <c r="K8" s="226">
        <f>+J9+J10+J11+J12+J13+J14+J15</f>
        <v>97996840</v>
      </c>
      <c r="L8" s="224"/>
    </row>
    <row r="9" spans="1:12" ht="15.75" customHeight="1" x14ac:dyDescent="0.2">
      <c r="A9" s="169" t="s">
        <v>5</v>
      </c>
      <c r="B9" s="170"/>
      <c r="C9" s="170"/>
      <c r="D9" s="170"/>
      <c r="E9" s="170"/>
      <c r="F9" s="170"/>
      <c r="G9" s="170"/>
      <c r="H9" s="164"/>
      <c r="I9" s="171"/>
      <c r="J9" s="222">
        <v>82953930</v>
      </c>
      <c r="K9" s="226"/>
      <c r="L9" s="224"/>
    </row>
    <row r="10" spans="1:12" ht="15.75" customHeight="1" x14ac:dyDescent="0.2">
      <c r="A10" s="169" t="s">
        <v>6</v>
      </c>
      <c r="B10" s="170"/>
      <c r="C10" s="170"/>
      <c r="D10" s="170"/>
      <c r="E10" s="170"/>
      <c r="F10" s="170"/>
      <c r="G10" s="170"/>
      <c r="H10" s="164"/>
      <c r="I10" s="171"/>
      <c r="J10" s="222">
        <v>11939621</v>
      </c>
      <c r="K10" s="226"/>
      <c r="L10" s="224"/>
    </row>
    <row r="11" spans="1:12" ht="15.75" customHeight="1" x14ac:dyDescent="0.2">
      <c r="A11" s="169" t="s">
        <v>7</v>
      </c>
      <c r="B11" s="170"/>
      <c r="C11" s="170"/>
      <c r="D11" s="170"/>
      <c r="E11" s="170"/>
      <c r="F11" s="170"/>
      <c r="G11" s="170"/>
      <c r="H11" s="164"/>
      <c r="I11" s="171"/>
      <c r="J11" s="222"/>
      <c r="K11" s="226"/>
      <c r="L11" s="224"/>
    </row>
    <row r="12" spans="1:12" ht="15.75" customHeight="1" x14ac:dyDescent="0.2">
      <c r="A12" s="169" t="s">
        <v>8</v>
      </c>
      <c r="B12" s="170"/>
      <c r="C12" s="170"/>
      <c r="D12" s="170"/>
      <c r="E12" s="170"/>
      <c r="F12" s="170"/>
      <c r="G12" s="170"/>
      <c r="H12" s="164"/>
      <c r="I12" s="171"/>
      <c r="J12" s="222">
        <v>403184</v>
      </c>
      <c r="K12" s="226"/>
      <c r="L12" s="224"/>
    </row>
    <row r="13" spans="1:12" ht="15.75" customHeight="1" x14ac:dyDescent="0.3">
      <c r="A13" s="169" t="s">
        <v>9</v>
      </c>
      <c r="B13" s="170"/>
      <c r="C13" s="170"/>
      <c r="D13" s="170"/>
      <c r="E13" s="170"/>
      <c r="F13" s="170"/>
      <c r="G13" s="170"/>
      <c r="H13" s="164"/>
      <c r="I13" s="171"/>
      <c r="J13" s="222"/>
      <c r="K13" s="226"/>
      <c r="L13" s="224"/>
    </row>
    <row r="14" spans="1:12" ht="15.75" customHeight="1" x14ac:dyDescent="0.2">
      <c r="A14" s="169" t="s">
        <v>10</v>
      </c>
      <c r="B14" s="170"/>
      <c r="C14" s="170"/>
      <c r="D14" s="170"/>
      <c r="E14" s="170"/>
      <c r="F14" s="170"/>
      <c r="G14" s="170"/>
      <c r="H14" s="164"/>
      <c r="I14" s="171"/>
      <c r="J14" s="222">
        <v>1950105</v>
      </c>
      <c r="K14" s="226"/>
      <c r="L14" s="224"/>
    </row>
    <row r="15" spans="1:12" ht="15.75" customHeight="1" x14ac:dyDescent="0.2">
      <c r="A15" s="169" t="s">
        <v>11</v>
      </c>
      <c r="B15" s="170"/>
      <c r="C15" s="170"/>
      <c r="D15" s="170"/>
      <c r="E15" s="170"/>
      <c r="F15" s="170"/>
      <c r="G15" s="170"/>
      <c r="H15" s="164"/>
      <c r="I15" s="171"/>
      <c r="J15" s="222">
        <v>750000</v>
      </c>
      <c r="K15" s="226"/>
      <c r="L15" s="224"/>
    </row>
    <row r="16" spans="1:12" ht="15.75" customHeight="1" x14ac:dyDescent="0.2">
      <c r="A16" s="445" t="s">
        <v>103</v>
      </c>
      <c r="B16" s="446"/>
      <c r="C16" s="446"/>
      <c r="D16" s="446"/>
      <c r="E16" s="446"/>
      <c r="F16" s="446"/>
      <c r="G16" s="446"/>
      <c r="H16" s="446"/>
      <c r="I16" s="447"/>
      <c r="J16" s="223"/>
      <c r="K16" s="226"/>
      <c r="L16" s="224"/>
    </row>
    <row r="17" spans="1:22" ht="15.75" customHeight="1" x14ac:dyDescent="0.2">
      <c r="A17" s="445" t="s">
        <v>104</v>
      </c>
      <c r="B17" s="446"/>
      <c r="C17" s="446"/>
      <c r="D17" s="446"/>
      <c r="E17" s="446"/>
      <c r="F17" s="446"/>
      <c r="G17" s="446"/>
      <c r="H17" s="446"/>
      <c r="I17" s="447"/>
      <c r="J17" s="222"/>
      <c r="K17" s="226"/>
      <c r="L17" s="224"/>
    </row>
    <row r="18" spans="1:22" ht="15.75" customHeight="1" x14ac:dyDescent="0.2">
      <c r="A18" s="445" t="s">
        <v>105</v>
      </c>
      <c r="B18" s="446"/>
      <c r="C18" s="446"/>
      <c r="D18" s="446"/>
      <c r="E18" s="446"/>
      <c r="F18" s="446"/>
      <c r="G18" s="446"/>
      <c r="H18" s="446"/>
      <c r="I18" s="447"/>
      <c r="J18" s="223"/>
      <c r="K18" s="226">
        <f>+J19+J20</f>
        <v>1119710</v>
      </c>
      <c r="L18" s="224"/>
    </row>
    <row r="19" spans="1:22" ht="15.75" customHeight="1" x14ac:dyDescent="0.3">
      <c r="A19" s="169" t="s">
        <v>12</v>
      </c>
      <c r="B19" s="170"/>
      <c r="C19" s="170"/>
      <c r="D19" s="170"/>
      <c r="E19" s="170"/>
      <c r="F19" s="170"/>
      <c r="G19" s="170"/>
      <c r="H19" s="170"/>
      <c r="I19" s="180"/>
      <c r="J19" s="222">
        <v>679123</v>
      </c>
      <c r="K19" s="226"/>
      <c r="L19" s="224"/>
    </row>
    <row r="20" spans="1:22" ht="15.75" customHeight="1" x14ac:dyDescent="0.2">
      <c r="A20" s="169" t="s">
        <v>13</v>
      </c>
      <c r="B20" s="170"/>
      <c r="C20" s="170"/>
      <c r="D20" s="170"/>
      <c r="E20" s="170"/>
      <c r="F20" s="170"/>
      <c r="G20" s="170"/>
      <c r="H20" s="170"/>
      <c r="I20" s="180"/>
      <c r="J20" s="222">
        <v>440587</v>
      </c>
      <c r="K20" s="226"/>
      <c r="L20" s="224"/>
    </row>
    <row r="21" spans="1:22" ht="15.75" customHeight="1" x14ac:dyDescent="0.2">
      <c r="A21" s="445" t="s">
        <v>106</v>
      </c>
      <c r="B21" s="446"/>
      <c r="C21" s="446"/>
      <c r="D21" s="446"/>
      <c r="E21" s="446"/>
      <c r="F21" s="446"/>
      <c r="G21" s="446"/>
      <c r="H21" s="446"/>
      <c r="I21" s="447"/>
      <c r="J21" s="222"/>
      <c r="K21" s="223"/>
      <c r="L21" s="224"/>
    </row>
    <row r="22" spans="1:22" ht="15.75" customHeight="1" x14ac:dyDescent="0.2">
      <c r="A22" s="445" t="s">
        <v>107</v>
      </c>
      <c r="B22" s="446"/>
      <c r="C22" s="446"/>
      <c r="D22" s="446"/>
      <c r="E22" s="446"/>
      <c r="F22" s="446"/>
      <c r="G22" s="446"/>
      <c r="H22" s="446"/>
      <c r="I22" s="447"/>
      <c r="J22" s="222"/>
      <c r="K22" s="228"/>
      <c r="L22" s="229"/>
    </row>
    <row r="23" spans="1:22" ht="15.75" customHeight="1" x14ac:dyDescent="0.2">
      <c r="A23" s="340" t="s">
        <v>14</v>
      </c>
      <c r="B23" s="341"/>
      <c r="C23" s="341"/>
      <c r="D23" s="341"/>
      <c r="E23" s="341"/>
      <c r="F23" s="341"/>
      <c r="G23" s="341"/>
      <c r="H23" s="341"/>
      <c r="I23" s="342"/>
      <c r="J23" s="219"/>
      <c r="K23" s="219"/>
      <c r="L23" s="221"/>
    </row>
    <row r="24" spans="1:22" s="216" customFormat="1" ht="15.75" customHeight="1" x14ac:dyDescent="0.2">
      <c r="A24" s="191"/>
      <c r="B24" s="192"/>
      <c r="C24" s="192"/>
      <c r="D24" s="192"/>
      <c r="E24" s="192"/>
      <c r="F24" s="192"/>
      <c r="G24" s="192"/>
      <c r="H24" s="192"/>
      <c r="I24" s="209"/>
      <c r="J24" s="223"/>
      <c r="K24" s="223"/>
      <c r="L24" s="226"/>
    </row>
    <row r="25" spans="1:22" ht="15.75" customHeight="1" x14ac:dyDescent="0.2">
      <c r="A25" s="340" t="s">
        <v>15</v>
      </c>
      <c r="B25" s="341"/>
      <c r="C25" s="341"/>
      <c r="D25" s="341"/>
      <c r="E25" s="341"/>
      <c r="F25" s="341"/>
      <c r="G25" s="341"/>
      <c r="H25" s="341"/>
      <c r="I25" s="342"/>
      <c r="J25" s="220"/>
      <c r="K25" s="219"/>
      <c r="L25" s="219"/>
    </row>
    <row r="26" spans="1:22" ht="15.75" customHeight="1" x14ac:dyDescent="0.2">
      <c r="A26" s="230" t="s">
        <v>108</v>
      </c>
      <c r="B26" s="231"/>
      <c r="C26" s="231"/>
      <c r="D26" s="231"/>
      <c r="E26" s="231"/>
      <c r="F26" s="231"/>
      <c r="G26" s="231"/>
      <c r="H26" s="232"/>
      <c r="I26" s="233"/>
      <c r="J26" s="234"/>
      <c r="K26" s="235">
        <f>+J27+J33</f>
        <v>38936330</v>
      </c>
      <c r="L26" s="236"/>
      <c r="P26" s="217"/>
      <c r="Q26" s="217"/>
      <c r="R26" s="217"/>
      <c r="S26" s="217"/>
      <c r="T26" s="217"/>
      <c r="U26" s="217"/>
      <c r="V26" s="217"/>
    </row>
    <row r="27" spans="1:22" ht="15.75" customHeight="1" x14ac:dyDescent="0.2">
      <c r="A27" s="169" t="s">
        <v>16</v>
      </c>
      <c r="B27" s="170"/>
      <c r="C27" s="170"/>
      <c r="D27" s="170"/>
      <c r="E27" s="170"/>
      <c r="F27" s="170"/>
      <c r="G27" s="170"/>
      <c r="H27" s="164"/>
      <c r="I27" s="171"/>
      <c r="J27" s="2">
        <f>+J28+J29+J30+J31</f>
        <v>29537606</v>
      </c>
      <c r="K27" s="223"/>
      <c r="L27" s="224"/>
      <c r="P27" s="217"/>
      <c r="Q27" s="217"/>
      <c r="R27" s="217"/>
      <c r="S27" s="217"/>
      <c r="T27" s="217"/>
      <c r="U27" s="217"/>
      <c r="V27" s="217"/>
    </row>
    <row r="28" spans="1:22" ht="15.75" customHeight="1" x14ac:dyDescent="0.2">
      <c r="A28" s="169" t="s">
        <v>17</v>
      </c>
      <c r="B28" s="170"/>
      <c r="C28" s="170"/>
      <c r="D28" s="170"/>
      <c r="E28" s="170"/>
      <c r="F28" s="170"/>
      <c r="G28" s="170"/>
      <c r="H28" s="164"/>
      <c r="I28" s="171"/>
      <c r="J28" s="222">
        <f>27267515-99189</f>
        <v>27168326</v>
      </c>
      <c r="K28" s="223"/>
      <c r="L28" s="224"/>
      <c r="P28" s="217"/>
      <c r="Q28" s="217"/>
      <c r="R28" s="218"/>
      <c r="S28" s="218"/>
      <c r="T28" s="218"/>
      <c r="U28" s="218"/>
      <c r="V28" s="217"/>
    </row>
    <row r="29" spans="1:22" ht="15.75" customHeight="1" x14ac:dyDescent="0.2">
      <c r="A29" s="169" t="s">
        <v>18</v>
      </c>
      <c r="B29" s="170"/>
      <c r="C29" s="170"/>
      <c r="D29" s="170"/>
      <c r="E29" s="170"/>
      <c r="F29" s="170"/>
      <c r="G29" s="170"/>
      <c r="H29" s="164"/>
      <c r="I29" s="171"/>
      <c r="J29" s="222">
        <v>1658986</v>
      </c>
      <c r="K29" s="223"/>
      <c r="L29" s="224"/>
      <c r="P29" s="217"/>
      <c r="Q29" s="217"/>
      <c r="R29" s="218"/>
      <c r="S29" s="218"/>
      <c r="T29" s="218"/>
      <c r="U29" s="218"/>
      <c r="V29" s="217"/>
    </row>
    <row r="30" spans="1:22" ht="15.75" customHeight="1" x14ac:dyDescent="0.2">
      <c r="A30" s="169" t="s">
        <v>19</v>
      </c>
      <c r="B30" s="170"/>
      <c r="C30" s="170"/>
      <c r="D30" s="170"/>
      <c r="E30" s="170"/>
      <c r="F30" s="170"/>
      <c r="G30" s="170"/>
      <c r="H30" s="164"/>
      <c r="I30" s="171"/>
      <c r="J30" s="222">
        <v>611105</v>
      </c>
      <c r="K30" s="223"/>
      <c r="L30" s="224"/>
      <c r="P30" s="217"/>
      <c r="Q30" s="217"/>
      <c r="R30" s="218"/>
      <c r="S30" s="218"/>
      <c r="T30" s="218"/>
      <c r="U30" s="218"/>
      <c r="V30" s="217"/>
    </row>
    <row r="31" spans="1:22" ht="15.75" customHeight="1" x14ac:dyDescent="0.2">
      <c r="A31" s="169" t="s">
        <v>20</v>
      </c>
      <c r="B31" s="170"/>
      <c r="C31" s="170"/>
      <c r="D31" s="170"/>
      <c r="E31" s="170"/>
      <c r="F31" s="170"/>
      <c r="G31" s="170"/>
      <c r="H31" s="164"/>
      <c r="I31" s="171"/>
      <c r="J31" s="222">
        <v>99189</v>
      </c>
      <c r="K31" s="223"/>
      <c r="L31" s="224"/>
      <c r="P31" s="217"/>
      <c r="Q31" s="217"/>
      <c r="R31" s="218"/>
      <c r="S31" s="218"/>
      <c r="T31" s="218"/>
      <c r="U31" s="218"/>
      <c r="V31" s="217"/>
    </row>
    <row r="32" spans="1:22" ht="15.75" customHeight="1" x14ac:dyDescent="0.2">
      <c r="A32" s="169" t="s">
        <v>21</v>
      </c>
      <c r="B32" s="170"/>
      <c r="C32" s="170"/>
      <c r="D32" s="170"/>
      <c r="E32" s="170"/>
      <c r="F32" s="170"/>
      <c r="G32" s="170"/>
      <c r="H32" s="164"/>
      <c r="I32" s="171"/>
      <c r="J32" s="222"/>
      <c r="K32" s="223"/>
      <c r="L32" s="224"/>
      <c r="P32" s="217"/>
      <c r="Q32" s="217"/>
      <c r="R32" s="217"/>
      <c r="S32" s="217"/>
      <c r="T32" s="217"/>
      <c r="U32" s="217"/>
      <c r="V32" s="217"/>
    </row>
    <row r="33" spans="1:22" ht="15.75" customHeight="1" x14ac:dyDescent="0.2">
      <c r="A33" s="169" t="s">
        <v>22</v>
      </c>
      <c r="B33" s="170"/>
      <c r="C33" s="170"/>
      <c r="D33" s="170"/>
      <c r="E33" s="170"/>
      <c r="F33" s="170"/>
      <c r="G33" s="170"/>
      <c r="H33" s="164"/>
      <c r="I33" s="171"/>
      <c r="J33" s="222">
        <v>9398724</v>
      </c>
      <c r="K33" s="2"/>
      <c r="L33" s="224"/>
      <c r="P33" s="217"/>
      <c r="Q33" s="217"/>
      <c r="R33" s="217"/>
      <c r="S33" s="217"/>
      <c r="T33" s="217"/>
      <c r="U33" s="218"/>
      <c r="V33" s="217"/>
    </row>
    <row r="34" spans="1:22" ht="15.75" customHeight="1" x14ac:dyDescent="0.2">
      <c r="A34" s="451" t="s">
        <v>109</v>
      </c>
      <c r="B34" s="452"/>
      <c r="C34" s="452"/>
      <c r="D34" s="452"/>
      <c r="E34" s="452"/>
      <c r="F34" s="452"/>
      <c r="G34" s="452"/>
      <c r="H34" s="452"/>
      <c r="I34" s="453"/>
      <c r="J34" s="223"/>
      <c r="K34" s="237"/>
      <c r="L34" s="224"/>
      <c r="P34" s="217"/>
    </row>
    <row r="35" spans="1:22" ht="15.75" customHeight="1" x14ac:dyDescent="0.2">
      <c r="A35" s="198" t="s">
        <v>23</v>
      </c>
      <c r="B35" s="199"/>
      <c r="C35" s="199"/>
      <c r="D35" s="199"/>
      <c r="E35" s="199"/>
      <c r="F35" s="199"/>
      <c r="G35" s="199"/>
      <c r="H35" s="164"/>
      <c r="I35" s="171"/>
      <c r="J35" s="222">
        <v>26730381</v>
      </c>
      <c r="K35" s="226">
        <f>+J35+J36+J37+J38+J39+J40+J41+J42+J43+J44+J45+J46</f>
        <v>75090832</v>
      </c>
      <c r="L35" s="224"/>
    </row>
    <row r="36" spans="1:22" ht="15.75" customHeight="1" x14ac:dyDescent="0.2">
      <c r="A36" s="169" t="s">
        <v>24</v>
      </c>
      <c r="B36" s="170"/>
      <c r="C36" s="170"/>
      <c r="D36" s="170"/>
      <c r="E36" s="170"/>
      <c r="F36" s="170"/>
      <c r="G36" s="170"/>
      <c r="H36" s="164"/>
      <c r="I36" s="171"/>
      <c r="J36" s="222">
        <v>11900901</v>
      </c>
      <c r="K36" s="223"/>
      <c r="L36" s="224"/>
    </row>
    <row r="37" spans="1:22" ht="15.75" customHeight="1" x14ac:dyDescent="0.3">
      <c r="A37" s="169" t="s">
        <v>25</v>
      </c>
      <c r="B37" s="170"/>
      <c r="C37" s="170"/>
      <c r="D37" s="170"/>
      <c r="E37" s="170"/>
      <c r="F37" s="170"/>
      <c r="G37" s="170"/>
      <c r="H37" s="164"/>
      <c r="I37" s="171"/>
      <c r="J37" s="222">
        <v>13340440</v>
      </c>
      <c r="K37" s="223"/>
      <c r="L37" s="224"/>
    </row>
    <row r="38" spans="1:22" ht="15.75" customHeight="1" x14ac:dyDescent="0.2">
      <c r="A38" s="169" t="s">
        <v>26</v>
      </c>
      <c r="B38" s="170"/>
      <c r="C38" s="170"/>
      <c r="D38" s="170"/>
      <c r="E38" s="170"/>
      <c r="F38" s="170"/>
      <c r="G38" s="170"/>
      <c r="H38" s="164"/>
      <c r="I38" s="171"/>
      <c r="J38" s="223"/>
      <c r="K38" s="223"/>
      <c r="L38" s="224"/>
      <c r="P38" s="217"/>
    </row>
    <row r="39" spans="1:22" ht="15.75" customHeight="1" x14ac:dyDescent="0.2">
      <c r="A39" s="169" t="s">
        <v>27</v>
      </c>
      <c r="B39" s="170"/>
      <c r="C39" s="170"/>
      <c r="D39" s="170"/>
      <c r="E39" s="170"/>
      <c r="F39" s="170"/>
      <c r="G39" s="170"/>
      <c r="H39" s="164"/>
      <c r="I39" s="171"/>
      <c r="J39" s="222">
        <v>271000</v>
      </c>
      <c r="K39" s="223"/>
      <c r="L39" s="224"/>
    </row>
    <row r="40" spans="1:22" ht="15.75" customHeight="1" x14ac:dyDescent="0.2">
      <c r="A40" s="169" t="s">
        <v>28</v>
      </c>
      <c r="B40" s="170"/>
      <c r="C40" s="170"/>
      <c r="D40" s="170"/>
      <c r="E40" s="170"/>
      <c r="F40" s="170"/>
      <c r="G40" s="170"/>
      <c r="H40" s="164"/>
      <c r="I40" s="171"/>
      <c r="J40" s="222"/>
      <c r="K40" s="223"/>
      <c r="L40" s="224"/>
    </row>
    <row r="41" spans="1:22" ht="15.75" customHeight="1" x14ac:dyDescent="0.2">
      <c r="A41" s="169" t="s">
        <v>29</v>
      </c>
      <c r="B41" s="170"/>
      <c r="C41" s="170"/>
      <c r="D41" s="170"/>
      <c r="E41" s="170"/>
      <c r="F41" s="170"/>
      <c r="G41" s="170"/>
      <c r="H41" s="164"/>
      <c r="I41" s="171"/>
      <c r="J41" s="222">
        <v>613000</v>
      </c>
      <c r="K41" s="223"/>
      <c r="L41" s="224"/>
    </row>
    <row r="42" spans="1:22" ht="15.75" customHeight="1" x14ac:dyDescent="0.2">
      <c r="A42" s="169" t="s">
        <v>30</v>
      </c>
      <c r="B42" s="170"/>
      <c r="C42" s="170"/>
      <c r="D42" s="170"/>
      <c r="E42" s="170"/>
      <c r="F42" s="170"/>
      <c r="G42" s="170"/>
      <c r="H42" s="164"/>
      <c r="I42" s="171"/>
      <c r="J42" s="222">
        <v>19607038</v>
      </c>
      <c r="K42" s="223"/>
      <c r="L42" s="224"/>
    </row>
    <row r="43" spans="1:22" ht="15.75" customHeight="1" x14ac:dyDescent="0.2">
      <c r="A43" s="169" t="s">
        <v>31</v>
      </c>
      <c r="B43" s="170"/>
      <c r="C43" s="170"/>
      <c r="D43" s="170"/>
      <c r="E43" s="170"/>
      <c r="F43" s="170"/>
      <c r="G43" s="170"/>
      <c r="H43" s="164"/>
      <c r="I43" s="171"/>
      <c r="J43" s="222">
        <v>688000</v>
      </c>
      <c r="K43" s="223"/>
      <c r="L43" s="224"/>
    </row>
    <row r="44" spans="1:22" ht="15.75" customHeight="1" x14ac:dyDescent="0.2">
      <c r="A44" s="169" t="s">
        <v>32</v>
      </c>
      <c r="B44" s="170"/>
      <c r="C44" s="170"/>
      <c r="D44" s="170"/>
      <c r="E44" s="170"/>
      <c r="F44" s="170"/>
      <c r="G44" s="170"/>
      <c r="H44" s="164"/>
      <c r="I44" s="171"/>
      <c r="J44" s="222"/>
      <c r="K44" s="223"/>
      <c r="L44" s="224"/>
    </row>
    <row r="45" spans="1:22" ht="15.75" customHeight="1" x14ac:dyDescent="0.2">
      <c r="A45" s="169" t="s">
        <v>33</v>
      </c>
      <c r="B45" s="170"/>
      <c r="C45" s="170"/>
      <c r="D45" s="170"/>
      <c r="E45" s="170"/>
      <c r="F45" s="170"/>
      <c r="G45" s="170"/>
      <c r="H45" s="164"/>
      <c r="I45" s="171"/>
      <c r="J45" s="222">
        <v>707072</v>
      </c>
      <c r="K45" s="223"/>
      <c r="L45" s="224"/>
    </row>
    <row r="46" spans="1:22" ht="15.75" customHeight="1" x14ac:dyDescent="0.2">
      <c r="A46" s="169" t="s">
        <v>34</v>
      </c>
      <c r="B46" s="170"/>
      <c r="C46" s="170"/>
      <c r="D46" s="170"/>
      <c r="E46" s="170"/>
      <c r="F46" s="170"/>
      <c r="G46" s="170"/>
      <c r="H46" s="164"/>
      <c r="I46" s="171"/>
      <c r="J46" s="222">
        <v>1233000</v>
      </c>
      <c r="K46" s="223"/>
      <c r="L46" s="224"/>
    </row>
    <row r="47" spans="1:22" ht="15.75" customHeight="1" x14ac:dyDescent="0.2">
      <c r="A47" s="336" t="s">
        <v>35</v>
      </c>
      <c r="B47" s="337"/>
      <c r="C47" s="337"/>
      <c r="D47" s="338"/>
      <c r="E47" s="338"/>
      <c r="F47" s="338"/>
      <c r="G47" s="338"/>
      <c r="H47" s="170"/>
      <c r="I47" s="171"/>
      <c r="J47" s="223"/>
      <c r="K47" s="225">
        <f>+J48+J49+J50+J51</f>
        <v>10329199</v>
      </c>
      <c r="L47" s="224"/>
    </row>
    <row r="48" spans="1:22" ht="15.75" customHeight="1" x14ac:dyDescent="0.2">
      <c r="A48" s="169" t="s">
        <v>36</v>
      </c>
      <c r="B48" s="170"/>
      <c r="C48" s="170"/>
      <c r="D48" s="170"/>
      <c r="E48" s="170"/>
      <c r="F48" s="170"/>
      <c r="G48" s="170"/>
      <c r="H48" s="170"/>
      <c r="I48" s="180"/>
      <c r="J48" s="222">
        <v>46994</v>
      </c>
      <c r="K48" s="223"/>
      <c r="L48" s="224"/>
    </row>
    <row r="49" spans="1:12" ht="15.75" customHeight="1" x14ac:dyDescent="0.2">
      <c r="A49" s="169" t="s">
        <v>37</v>
      </c>
      <c r="B49" s="170"/>
      <c r="C49" s="170"/>
      <c r="D49" s="170"/>
      <c r="E49" s="170"/>
      <c r="F49" s="170"/>
      <c r="G49" s="170"/>
      <c r="H49" s="170"/>
      <c r="I49" s="180"/>
      <c r="J49" s="222">
        <v>10282205</v>
      </c>
      <c r="K49" s="223"/>
      <c r="L49" s="224"/>
    </row>
    <row r="50" spans="1:12" ht="15.75" customHeight="1" x14ac:dyDescent="0.2">
      <c r="A50" s="169" t="s">
        <v>38</v>
      </c>
      <c r="B50" s="170"/>
      <c r="C50" s="170"/>
      <c r="D50" s="170"/>
      <c r="E50" s="170"/>
      <c r="F50" s="170"/>
      <c r="G50" s="170"/>
      <c r="H50" s="170"/>
      <c r="I50" s="180"/>
      <c r="J50" s="222"/>
      <c r="K50" s="223"/>
      <c r="L50" s="224"/>
    </row>
    <row r="51" spans="1:12" ht="15.75" customHeight="1" x14ac:dyDescent="0.3">
      <c r="A51" s="169" t="s">
        <v>39</v>
      </c>
      <c r="B51" s="170"/>
      <c r="C51" s="170"/>
      <c r="D51" s="170"/>
      <c r="E51" s="170"/>
      <c r="F51" s="170"/>
      <c r="G51" s="170"/>
      <c r="H51" s="170"/>
      <c r="I51" s="180"/>
      <c r="J51" s="222"/>
      <c r="K51" s="223"/>
      <c r="L51" s="224"/>
    </row>
    <row r="52" spans="1:12" ht="15.75" customHeight="1" x14ac:dyDescent="0.2">
      <c r="A52" s="445" t="s">
        <v>110</v>
      </c>
      <c r="B52" s="446"/>
      <c r="C52" s="446"/>
      <c r="D52" s="446"/>
      <c r="E52" s="446"/>
      <c r="F52" s="446"/>
      <c r="G52" s="446"/>
      <c r="H52" s="446"/>
      <c r="I52" s="447"/>
      <c r="J52" s="223"/>
      <c r="K52" s="225">
        <v>1750000</v>
      </c>
      <c r="L52" s="224"/>
    </row>
    <row r="53" spans="1:12" ht="15.75" customHeight="1" x14ac:dyDescent="0.2">
      <c r="A53" s="169"/>
      <c r="B53" s="170"/>
      <c r="C53" s="170"/>
      <c r="D53" s="170"/>
      <c r="E53" s="170"/>
      <c r="F53" s="170"/>
      <c r="G53" s="170"/>
      <c r="H53" s="170"/>
      <c r="I53" s="180"/>
      <c r="J53" s="222"/>
      <c r="K53" s="223"/>
      <c r="L53" s="224"/>
    </row>
    <row r="54" spans="1:12" ht="15.75" customHeight="1" x14ac:dyDescent="0.2">
      <c r="A54" s="445" t="s">
        <v>111</v>
      </c>
      <c r="B54" s="446"/>
      <c r="C54" s="446"/>
      <c r="D54" s="446"/>
      <c r="E54" s="446"/>
      <c r="F54" s="446"/>
      <c r="G54" s="446"/>
      <c r="H54" s="446"/>
      <c r="I54" s="447"/>
      <c r="J54" s="223"/>
      <c r="K54" s="225">
        <f>1125113+50000</f>
        <v>1175113</v>
      </c>
      <c r="L54" s="224"/>
    </row>
    <row r="55" spans="1:12" ht="15.75" customHeight="1" x14ac:dyDescent="0.2">
      <c r="A55" s="454" t="s">
        <v>40</v>
      </c>
      <c r="B55" s="455"/>
      <c r="C55" s="455"/>
      <c r="D55" s="455"/>
      <c r="E55" s="455"/>
      <c r="F55" s="455"/>
      <c r="G55" s="455"/>
      <c r="H55" s="455"/>
      <c r="I55" s="456"/>
      <c r="J55" s="228"/>
      <c r="K55" s="228"/>
      <c r="L55" s="238">
        <f>+K26+K35+K47+K52+K54</f>
        <v>127281474</v>
      </c>
    </row>
    <row r="56" spans="1:12" ht="15.75" customHeight="1" x14ac:dyDescent="0.2">
      <c r="A56" s="343" t="s">
        <v>41</v>
      </c>
      <c r="B56" s="344"/>
      <c r="C56" s="344"/>
      <c r="D56" s="344"/>
      <c r="E56" s="344"/>
      <c r="F56" s="344"/>
      <c r="G56" s="344"/>
      <c r="H56" s="344"/>
      <c r="I56" s="345"/>
      <c r="J56" s="239"/>
      <c r="K56" s="239"/>
      <c r="L56" s="240">
        <f>+L2-L55</f>
        <v>-2828280</v>
      </c>
    </row>
    <row r="57" spans="1:12" ht="15.75" customHeight="1" x14ac:dyDescent="0.2">
      <c r="A57" s="442" t="s">
        <v>42</v>
      </c>
      <c r="B57" s="443"/>
      <c r="C57" s="443"/>
      <c r="D57" s="443"/>
      <c r="E57" s="443"/>
      <c r="F57" s="443"/>
      <c r="G57" s="443"/>
      <c r="H57" s="443"/>
      <c r="I57" s="444"/>
      <c r="J57" s="241"/>
      <c r="K57" s="242">
        <f>+J58-J59</f>
        <v>-153919</v>
      </c>
      <c r="L57" s="241"/>
    </row>
    <row r="58" spans="1:12" ht="15.75" customHeight="1" x14ac:dyDescent="0.2">
      <c r="A58" s="198" t="s">
        <v>43</v>
      </c>
      <c r="B58" s="199"/>
      <c r="C58" s="199"/>
      <c r="D58" s="199"/>
      <c r="E58" s="199"/>
      <c r="F58" s="199"/>
      <c r="G58" s="199"/>
      <c r="H58" s="199"/>
      <c r="I58" s="206"/>
      <c r="J58" s="222"/>
      <c r="K58" s="223"/>
      <c r="L58" s="224"/>
    </row>
    <row r="59" spans="1:12" ht="15.75" customHeight="1" x14ac:dyDescent="0.2">
      <c r="A59" s="169" t="s">
        <v>44</v>
      </c>
      <c r="B59" s="170"/>
      <c r="C59" s="170"/>
      <c r="D59" s="170"/>
      <c r="E59" s="170"/>
      <c r="F59" s="170"/>
      <c r="G59" s="170"/>
      <c r="H59" s="170"/>
      <c r="I59" s="180"/>
      <c r="J59" s="227">
        <v>153919</v>
      </c>
      <c r="K59" s="223"/>
      <c r="L59" s="224"/>
    </row>
    <row r="60" spans="1:12" ht="15.75" customHeight="1" x14ac:dyDescent="0.2">
      <c r="A60" s="169" t="s">
        <v>45</v>
      </c>
      <c r="B60" s="170"/>
      <c r="C60" s="170"/>
      <c r="D60" s="170"/>
      <c r="E60" s="170"/>
      <c r="F60" s="170"/>
      <c r="G60" s="170"/>
      <c r="H60" s="170"/>
      <c r="I60" s="180"/>
      <c r="J60" s="227"/>
      <c r="K60" s="223"/>
      <c r="L60" s="224"/>
    </row>
    <row r="61" spans="1:12" ht="15.75" customHeight="1" x14ac:dyDescent="0.3">
      <c r="A61" s="442" t="s">
        <v>46</v>
      </c>
      <c r="B61" s="443"/>
      <c r="C61" s="443"/>
      <c r="D61" s="443"/>
      <c r="E61" s="443"/>
      <c r="F61" s="443"/>
      <c r="G61" s="443"/>
      <c r="H61" s="443"/>
      <c r="I61" s="444"/>
      <c r="J61" s="242"/>
      <c r="K61" s="241"/>
      <c r="L61" s="241"/>
    </row>
    <row r="62" spans="1:12" ht="15.75" customHeight="1" x14ac:dyDescent="0.2">
      <c r="A62" s="198" t="s">
        <v>47</v>
      </c>
      <c r="B62" s="199"/>
      <c r="C62" s="199"/>
      <c r="D62" s="199"/>
      <c r="E62" s="199"/>
      <c r="F62" s="199"/>
      <c r="G62" s="199"/>
      <c r="H62" s="199"/>
      <c r="I62" s="206"/>
      <c r="J62" s="227"/>
      <c r="K62" s="223"/>
      <c r="L62" s="224"/>
    </row>
    <row r="63" spans="1:12" ht="15.75" customHeight="1" x14ac:dyDescent="0.2">
      <c r="A63" s="169" t="s">
        <v>48</v>
      </c>
      <c r="B63" s="170"/>
      <c r="C63" s="170"/>
      <c r="D63" s="170"/>
      <c r="E63" s="170"/>
      <c r="F63" s="170"/>
      <c r="G63" s="170"/>
      <c r="H63" s="170"/>
      <c r="I63" s="180"/>
      <c r="J63" s="227"/>
      <c r="K63" s="223"/>
      <c r="L63" s="224"/>
    </row>
    <row r="64" spans="1:12" ht="15.75" customHeight="1" x14ac:dyDescent="0.2">
      <c r="A64" s="445" t="s">
        <v>49</v>
      </c>
      <c r="B64" s="446"/>
      <c r="C64" s="446"/>
      <c r="D64" s="446"/>
      <c r="E64" s="446"/>
      <c r="F64" s="446"/>
      <c r="G64" s="446"/>
      <c r="H64" s="446"/>
      <c r="I64" s="447"/>
      <c r="J64" s="227"/>
      <c r="K64" s="223"/>
      <c r="L64" s="224"/>
    </row>
    <row r="65" spans="1:16" ht="15.75" customHeight="1" x14ac:dyDescent="0.2">
      <c r="A65" s="169" t="s">
        <v>50</v>
      </c>
      <c r="B65" s="170"/>
      <c r="C65" s="170"/>
      <c r="D65" s="170"/>
      <c r="E65" s="170"/>
      <c r="F65" s="170"/>
      <c r="G65" s="170"/>
      <c r="H65" s="170"/>
      <c r="I65" s="180"/>
      <c r="J65" s="227"/>
      <c r="K65" s="223"/>
      <c r="L65" s="224"/>
    </row>
    <row r="66" spans="1:16" ht="15.75" customHeight="1" x14ac:dyDescent="0.2">
      <c r="A66" s="169" t="s">
        <v>51</v>
      </c>
      <c r="B66" s="170"/>
      <c r="C66" s="170"/>
      <c r="D66" s="170"/>
      <c r="E66" s="170"/>
      <c r="F66" s="170"/>
      <c r="G66" s="170"/>
      <c r="H66" s="170"/>
      <c r="I66" s="180"/>
      <c r="J66" s="227"/>
      <c r="K66" s="223"/>
      <c r="L66" s="224"/>
    </row>
    <row r="67" spans="1:16" ht="15.75" customHeight="1" x14ac:dyDescent="0.2">
      <c r="A67" s="442" t="s">
        <v>52</v>
      </c>
      <c r="B67" s="443"/>
      <c r="C67" s="443"/>
      <c r="D67" s="443"/>
      <c r="E67" s="443"/>
      <c r="F67" s="443"/>
      <c r="G67" s="443"/>
      <c r="H67" s="443"/>
      <c r="I67" s="444"/>
      <c r="J67" s="241"/>
      <c r="K67" s="243">
        <v>3313501</v>
      </c>
      <c r="L67" s="241"/>
      <c r="P67" s="218"/>
    </row>
    <row r="68" spans="1:16" ht="15.75" customHeight="1" x14ac:dyDescent="0.2">
      <c r="A68" s="448" t="s">
        <v>53</v>
      </c>
      <c r="B68" s="449"/>
      <c r="C68" s="449"/>
      <c r="D68" s="449"/>
      <c r="E68" s="449"/>
      <c r="F68" s="449"/>
      <c r="G68" s="449"/>
      <c r="H68" s="449"/>
      <c r="I68" s="450"/>
      <c r="J68" s="244"/>
      <c r="K68" s="244"/>
      <c r="L68" s="245">
        <f>+L56+K57-K67</f>
        <v>-6295700</v>
      </c>
    </row>
    <row r="69" spans="1:16" ht="30.75" customHeight="1" x14ac:dyDescent="0.3">
      <c r="A69" s="346" t="s">
        <v>54</v>
      </c>
      <c r="B69" s="347"/>
      <c r="C69" s="347"/>
      <c r="D69" s="347"/>
      <c r="E69" s="347"/>
      <c r="F69" s="347"/>
      <c r="G69" s="347"/>
      <c r="H69" s="347"/>
      <c r="I69" s="348"/>
      <c r="J69" s="244"/>
      <c r="K69" s="244"/>
      <c r="L69" s="245">
        <f>-L68</f>
        <v>6295700</v>
      </c>
    </row>
    <row r="70" spans="1:16" ht="15.75" customHeight="1" x14ac:dyDescent="0.2">
      <c r="A70" s="439" t="s">
        <v>55</v>
      </c>
      <c r="B70" s="440"/>
      <c r="C70" s="440"/>
      <c r="D70" s="440"/>
      <c r="E70" s="440"/>
      <c r="F70" s="440"/>
      <c r="G70" s="440"/>
      <c r="H70" s="440"/>
      <c r="I70" s="441"/>
      <c r="J70" s="246"/>
      <c r="K70" s="246"/>
      <c r="L70" s="247">
        <f>+L68+L69</f>
        <v>0</v>
      </c>
    </row>
  </sheetData>
  <mergeCells count="25">
    <mergeCell ref="A16:I16"/>
    <mergeCell ref="A1:L1"/>
    <mergeCell ref="A2:I2"/>
    <mergeCell ref="A3:I3"/>
    <mergeCell ref="A4:I4"/>
    <mergeCell ref="A8:I8"/>
    <mergeCell ref="A56:I56"/>
    <mergeCell ref="A17:I17"/>
    <mergeCell ref="A18:I18"/>
    <mergeCell ref="A21:I21"/>
    <mergeCell ref="A22:I22"/>
    <mergeCell ref="A23:I23"/>
    <mergeCell ref="A25:I25"/>
    <mergeCell ref="A34:I34"/>
    <mergeCell ref="A47:G47"/>
    <mergeCell ref="A52:I52"/>
    <mergeCell ref="A54:I54"/>
    <mergeCell ref="A55:I55"/>
    <mergeCell ref="A70:I70"/>
    <mergeCell ref="A57:I57"/>
    <mergeCell ref="A61:I61"/>
    <mergeCell ref="A64:I64"/>
    <mergeCell ref="A67:I67"/>
    <mergeCell ref="A68:I68"/>
    <mergeCell ref="A69:I69"/>
  </mergeCells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rowBreaks count="1" manualBreakCount="1">
    <brk id="7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4</vt:i4>
      </vt:variant>
    </vt:vector>
  </HeadingPairs>
  <TitlesOfParts>
    <vt:vector size="11" baseType="lpstr">
      <vt:lpstr>LIMITE DI SPESA</vt:lpstr>
      <vt:lpstr>UTILIZZO RISERVE</vt:lpstr>
      <vt:lpstr>bilancio cont. finanziaria</vt:lpstr>
      <vt:lpstr>budget economico triennale </vt:lpstr>
      <vt:lpstr>budget investimenti trienn</vt:lpstr>
      <vt:lpstr>budget investimenti</vt:lpstr>
      <vt:lpstr>budget economico</vt:lpstr>
      <vt:lpstr>'budget economico triennale '!Area_stampa</vt:lpstr>
      <vt:lpstr>'budget investimenti'!Area_stampa</vt:lpstr>
      <vt:lpstr>'budget investimenti trienn'!Area_stampa</vt:lpstr>
      <vt:lpstr>'UTILIZZO RISERVE'!Area_stampa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pp21</dc:creator>
  <cp:lastModifiedBy>pp12</cp:lastModifiedBy>
  <cp:lastPrinted>2024-11-26T08:53:07Z</cp:lastPrinted>
  <dcterms:created xsi:type="dcterms:W3CDTF">2024-11-20T11:31:48Z</dcterms:created>
  <dcterms:modified xsi:type="dcterms:W3CDTF">2025-10-28T09:03:34Z</dcterms:modified>
</cp:coreProperties>
</file>